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285" windowWidth="11250" windowHeight="11145" tabRatio="889" firstSheet="7" activeTab="16"/>
  </bookViews>
  <sheets>
    <sheet name="Титул лист ЗФ" sheetId="1" r:id="rId1"/>
    <sheet name="титульн ЗФ" sheetId="2" r:id="rId2"/>
    <sheet name="2110+2120 освітня+додаткова" sheetId="3" r:id="rId3"/>
    <sheet name="2110+2120 власні доходи" sheetId="4" r:id="rId4"/>
    <sheet name="ЄТС 2019 освіт+додат" sheetId="5" r:id="rId5"/>
    <sheet name="ЄТС 2019 власні" sheetId="6" r:id="rId6"/>
    <sheet name="Список та кількість дітей" sheetId="7" r:id="rId7"/>
    <sheet name="2210" sheetId="8" r:id="rId8"/>
    <sheet name="Розшифровка 2210" sheetId="9" r:id="rId9"/>
    <sheet name="гігієн для вихов -2210" sheetId="10" r:id="rId10"/>
    <sheet name="одяг для вихов - 2210" sheetId="11" r:id="rId11"/>
    <sheet name="2220" sheetId="12" r:id="rId12"/>
    <sheet name="діто-дні" sheetId="13" r:id="rId13"/>
    <sheet name="2230 " sheetId="14" r:id="rId14"/>
    <sheet name="2230 ДФ" sheetId="15" r:id="rId15"/>
    <sheet name="2240" sheetId="16" r:id="rId16"/>
    <sheet name="Розшифровка 2240" sheetId="17" r:id="rId17"/>
    <sheet name="2250" sheetId="18" r:id="rId18"/>
    <sheet name=" 2270(1)" sheetId="19" r:id="rId19"/>
    <sheet name="2270(2)" sheetId="20" r:id="rId20"/>
    <sheet name="2282" sheetId="21" r:id="rId21"/>
    <sheet name="2720 (70601)" sheetId="22" r:id="rId22"/>
    <sheet name="2730" sheetId="23" r:id="rId23"/>
    <sheet name="2800" sheetId="24" r:id="rId24"/>
    <sheet name="капвидатки" sheetId="25" r:id="rId25"/>
    <sheet name="ОКЛАДИ 2019" sheetId="26" r:id="rId26"/>
    <sheet name="план заходів " sheetId="27" r:id="rId27"/>
    <sheet name="план заходів  (2)" sheetId="28" r:id="rId28"/>
  </sheets>
  <externalReferences>
    <externalReference r:id="rId31"/>
  </externalReferences>
  <definedNames>
    <definedName name="_xlnm.Print_Area" localSheetId="2">'2110+2120 освітня+додаткова'!$A$1:$AH$23</definedName>
    <definedName name="_xlnm.Print_Area" localSheetId="13">'2230 '!$A$1:$O$92</definedName>
    <definedName name="_xlnm.Print_Area" localSheetId="12">'діто-дні'!$A$1:$P$140</definedName>
    <definedName name="_xlnm.Print_Area" localSheetId="5">'ЄТС 2019 власні'!$A$1:$BA$16</definedName>
    <definedName name="_xlnm.Print_Area" localSheetId="4">'ЄТС 2019 освіт+додат'!$A$1:$BA$22</definedName>
    <definedName name="_xlnm.Print_Area" localSheetId="24">'капвидатки'!$A$1:$H$21</definedName>
    <definedName name="_xlnm.Print_Area" localSheetId="26">'план заходів '!$A$1:$N$51</definedName>
    <definedName name="_xlnm.Print_Area" localSheetId="27">'план заходів  (2)'!$A$1:$N$51</definedName>
    <definedName name="_xlnm.Print_Area" localSheetId="1">'титульн ЗФ'!$A$1:$AW$15</definedName>
  </definedNames>
  <calcPr fullCalcOnLoad="1"/>
</workbook>
</file>

<file path=xl/sharedStrings.xml><?xml version="1.0" encoding="utf-8"?>
<sst xmlns="http://schemas.openxmlformats.org/spreadsheetml/2006/main" count="2253" uniqueCount="807">
  <si>
    <t>Всього за КЕКВ 2720 "Стипендіальний фонд" на 2019 рік, грн</t>
  </si>
  <si>
    <t>Затверджено на 2018 рік з урахуванням змін, грн</t>
  </si>
  <si>
    <t>% зростання прогнозних показників на 2019 рік проти 2018 року</t>
  </si>
  <si>
    <t xml:space="preserve"> Розмір одноразової грошової допомоги випускникам з числа дітей-сиріт та дітей, позбавлених батьківського піклування (в тому числі з опікунами (піклувальниками)) при працевлаштуванні 6 прожиткових мінімумів  (1921*6=11526 ГРН.)</t>
  </si>
  <si>
    <t>Розмір щорічної допомоги для придбання навчальної літератури в розмірі 3 ординарних академічних стипендій: 980 грн. * 3 = 2940 грн. (для ВНЗ І-ІІ рівнів акредитації)</t>
  </si>
  <si>
    <t>звичайні (980 грн)</t>
  </si>
  <si>
    <t>відмінників (1425,9 грн)</t>
  </si>
  <si>
    <t>дітей -сиріт (2360 грн)</t>
  </si>
  <si>
    <t>дітей-інвалідів та інвалідів І-ІІІ групи (890 грн)</t>
  </si>
  <si>
    <t>студентів, які є інвалідами по зору і слуху (1470 грн)</t>
  </si>
  <si>
    <t xml:space="preserve">з числа осіб, яким згідно із ЗУ "Про статус і соціальний захист громадян, які постраждали внаслідок Чорнобильської катастрофи" гарантуються пільги (890 грн)
</t>
  </si>
  <si>
    <t>з малозабезпечених сімей (890 грн)</t>
  </si>
  <si>
    <t>Для ВУФК стипендія академічна ординарна у розмірі 50%</t>
  </si>
  <si>
    <t>стипендіати Президента України</t>
  </si>
  <si>
    <t>Стипендіати  Верховної Ради України</t>
  </si>
  <si>
    <t>Президента України</t>
  </si>
  <si>
    <t>Верховної ради України</t>
  </si>
  <si>
    <t>Стипендії Президента України</t>
  </si>
  <si>
    <t>Стипендії Верховної ради України</t>
  </si>
  <si>
    <t>Президента України (2130 грн)</t>
  </si>
  <si>
    <t>стипендія КМУ - 1900 грн</t>
  </si>
  <si>
    <t>Верховної ради України (1800 грн0</t>
  </si>
  <si>
    <t>Медикаменти та перев’язувальні матеріали (КЕКВ 2220)</t>
  </si>
  <si>
    <t>Назва коду</t>
  </si>
  <si>
    <t>Сума</t>
  </si>
  <si>
    <t>Оплата праці</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</si>
  <si>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</si>
  <si>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</si>
  <si>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</si>
  <si>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</si>
  <si>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</si>
  <si>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</si>
  <si>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</si>
  <si>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</si>
  <si>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</si>
  <si>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</si>
  <si>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</si>
  <si>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</si>
  <si>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</si>
  <si>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</si>
  <si>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</si>
  <si>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Соціальне забезпечення</t>
  </si>
  <si>
    <t>Виплата пенсій і допомоги</t>
  </si>
  <si>
    <t>Стипендії</t>
  </si>
  <si>
    <t>Інші виплати населенню</t>
  </si>
  <si>
    <t>Інші видатки</t>
  </si>
  <si>
    <t>Капітальні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</si>
  <si>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</si>
  <si>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</si>
  <si>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</si>
  <si>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</si>
  <si>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</si>
  <si>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</si>
  <si>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</si>
  <si>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</si>
  <si>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</si>
  <si>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</si>
  <si>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Капітальні трансферти підприємствам (установам, організаціям)</t>
  </si>
  <si>
    <t xml:space="preserve"> Місячний фонд за штатним розписом станом на 01 грудня 2017 року</t>
  </si>
  <si>
    <t>КЕКВ 2210 "Предмети, матеріали, обладнання та інвентар, у тому числі м’який інвентар та обмундирування"</t>
  </si>
  <si>
    <t xml:space="preserve">5.1. Засоби гігієни для потреб закладу </t>
  </si>
  <si>
    <t>1. 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</si>
  <si>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2. Придбання та виготовлення бланків дипломів, свідоцтв, посвідчень, грамот, класних журналів, бухгалтерських, статистичних та інших бланків; рекламних буклетів, візитних карток, запрошень, мап, схем, макетів, плакатів, медалей, нагрудних знаків, печаток і штампів, стендів тощо;</t>
  </si>
  <si>
    <t>3.Придбання або передплата періодичних, довідкових, інформаційних видань, придбання та виготовлення підручників та книг. Видатки на поповнення бібліотечних фондів за цим кодом не здійснюються;</t>
  </si>
  <si>
    <t>4. Придбання аптечок та їх поповнення (у тому числі дорожніх), якщо установа (організація) не має медичного кабінету чи пункту, а також видатки на придбання лікарських засобів, виробів медичного призначення, які використовуються медичними навчальними закладами у навчальному процесі;</t>
  </si>
  <si>
    <t>5.Придбання матеріалів</t>
  </si>
  <si>
    <t>15. Придбання пально-мастильних матеріалів, талонів, смарт-карт (у тому числі для транспортних засобів спеціального призначення);</t>
  </si>
  <si>
    <t>5.2 Придбання засобів гігієни для вихованців пільгових категорій (обов’язкове)</t>
  </si>
  <si>
    <t>5.3 Придбання будівельних матеріалів</t>
  </si>
  <si>
    <t xml:space="preserve">КЕКВ 2220 "Медикаменти та перев’язувальні матеріали"     
</t>
  </si>
  <si>
    <t>1.8. послуг, що надаються у разі придбання житла (послуги нотаріуса, плата за витяг з Державного реєстру обтяжень рухомого майна про податкові застави, послуги з реєстрації в Державному реєстрі правочинів, реєстрації договору купівлі-продажу у бюро технічної інвентаризації та реєстрації права власності на об’єкти нерухомого майна, брокерські тощо)</t>
  </si>
  <si>
    <t>4. оплата послуг із страхування власних та орендованих приміщень, страхування транспортних засобів і авіаційної техніки (у тому числі спеціального призначення), страхування обладнання та іншого майна, медичного страхування, цивільно-правової відповідальності власників транспортних засобів, страхування водіїв відповідно до законодавства тощо</t>
  </si>
  <si>
    <t>5.оплата транспортних послуг, крім видатків з найму транспорту для будівельних робіт і капітального ремонту будівель, які належать до капітального будівництва та капітального ремонту; проведення експертної оцінки транспортних засобів, реєстрації транспортних засобів, технічного огляду транспортного засобу, оплата оформлення прав водія, навчання на курсах водіїв, медичного огляду водіїв (у тому числі транспортних засобів спеціального призначення); оплата послуг, безпосередньо пов'язаних з придбанням матеріалів (у тому числі їх відвантаження, подача залізничних вагонів, простій під завантаженням та розвантаженням тощо), якщо вартість таких послуг не включена до ціни товару;</t>
  </si>
  <si>
    <t>6. плата за оренду приміщень (у тому числі гаражів, складів тощо) як для довгострокового, так і короткострокового користування, транспортних засобів усіх видів (у тому числі автомобілів, літаків тощо), обладнання, контейнерів; плата за оренду місця для прокладення кабелю тощо; орендна плата за земельні ділянки, надані в тимчасове користування на умовах оренди власниками цих ділянок, плата орендатора за користування земельною ділянкою, на якій розташоване орендоване приміщення;</t>
  </si>
  <si>
    <t xml:space="preserve">8.1 оплата послуг з поточного ремонту </t>
  </si>
  <si>
    <t>9. оплата послуг з повірки та експертизи засобів обліку (приладів, лічильників, медичного обладнання тощо) та послуг з експертизи зразків продукції;</t>
  </si>
  <si>
    <t>8.2. оплата послуг з  технічного обслуговування транспортних засобів, обладнання, техніки, механізмів, локальної мережі, систем пожежогасіння, охоронної сигналізації, систем вентиляції, ескалаторів, ліфтів, сміттєпроводів, видатки на технічне обслуговування та утримання в належному стані систем вуличного освітлення, внутрішніх та зовнішніх мереж тепло-, водо-, електро-, газопостачання та водовідведення, підготовку до опалювального сезону теплових господарств; оплата поточного ремонту доріг, будівель, приміщень тощо;</t>
  </si>
  <si>
    <t>10. оплата послуг з розробки нормативів, паспортів та надання дозволів на водокористування; надання дозволів на відведення земельних ділянок; виготовлення технічної документації на земельні ділянки; експертних висновків, рекомендацій тощо; оплата послуг з розробки проектно-кошторисної документації для поточного ремонту, монтажу обладнання та устаткування; плата за містобудівне обґрунтування та інші передпроектні роботи на проведення капітального ремонту (будівництва, реконструкції), якщо такі роботи не включені до проектно-кошторисної документації;</t>
  </si>
  <si>
    <t>11. оплата послуг із благоустрою населених пунктів, утримання в належному санітарно-технічному стані об’єктів благоустрою, зелених насаджень, оплата послуг з проведення дезінфекційних заходів;</t>
  </si>
  <si>
    <t>12. оплата послуг з технічного обслуговування обладнання та адміністрування програмного забезпечення</t>
  </si>
  <si>
    <t>13. оплата послуг з побудови, створення і впровадження локальних мереж, систем відеоспостереження, охоронної сигналізації та перепускних систем, систем пожежогасіння, гарантованого енергоживлення або електропостачання, систем кондиціювання робочих або технологічних приміщень, систем технічного захисту інформації (з урахуванням видатків на їх атестацію), у тому числі оплата пасивного обладнання - монтажних шаф, монтажних коробів, кабелеводів, кабелів, з'єднувачів, розеток, кріплень, комутаційних панелей тощо, якщо зазначене обладнання є невід'ємною частиною послуг;</t>
  </si>
  <si>
    <t>14. оплата послуг із вивезення відходів і їх утилізації та знешкодження, у тому числі біовідходів, твердих побутових відходів, відходів із вмістом дорогоцінних металів або шкідливих речовин тощо;</t>
  </si>
  <si>
    <t>15. оплата послуг з перезарядки вогнегасників, картриджів, тонерів, послуг з надання теле-, радіоефіру, фотопослуг та послуг із ксерокопіювання, надання оголошень у засобах масової інформації, у тому числі електронних, виготовлення відеофільму (крім випадків, коли після виготовлення відеофільм береться на облік як нематеріальний актив);</t>
  </si>
  <si>
    <t>16. оплата всіх банківських послуг та комісійної винагороди (у тому числі при конвертації валюти, виплаті готівки, здійсненні соціальних виплат, компенсаційних виплатах власникам грошових заощаджень через установи банків тощо);</t>
  </si>
  <si>
    <t>17. оплата участі у короткотермінових семінарах, нарадах, нарадах-навчаннях (у тому числі щодо роз'яснень нової нормативної бази, підготовки та проведення організаційних заходів тощо); послуг з організації конференцій, нарад, семінарів;</t>
  </si>
  <si>
    <t>18. оплата (відшкодування) проїзду, добових, проживання та інших витрат відповідно до законодавства тренерів, суддів, інших учасників навчально-тренувальних зборів, змагань, олімпіад, молодіжних, фізкультурно-оздоровчих та спортивних заходів, наукових конференцій тощо, які надають послуги відповідно до укладених угод;</t>
  </si>
  <si>
    <t>19. оплата послуг з підключення мобільних телефонів та послуг мобільного зв’язку, оплата послуг фіксованого телефонного (місцевого, міжміського, міжнародного) зв'язку, спецзв'язку, факсимільного зв'язку, супутникового зв'язку, електронної пошти, плата за користування каналами зв'язку; оплата послуг з установки телефонів, абонентних телеграфних апаратів, телефаксів;</t>
  </si>
  <si>
    <t>20. оплата послуг фельд'єгерської служби, доставки дипломатичної пошти, експрес-доставки, радіоточки, плата за користування абонентськими скриньками, поштових відправлень, включаючи телеграми, листи, бандеролі; поштових послуг при переказах коштів (у тому числі пенсій всіх видів та поштових послуг з доставки та виплати сум компенсаційних виплат власникам грошових заощаджень) тощо;</t>
  </si>
  <si>
    <t>21. підключення до мережі Інтернет, придбання стартових пакетів, карток Інтернет, придбання „скретч-карт” для поповнення абонентського рахунку; плата за послуги Інтернет-провайдерів за користування мережею Інтернет; оплата послуг цифрового та кабельного телебачення; обслуговування антен тощо;</t>
  </si>
  <si>
    <t>КЕКВ 2800 "Інші видатки"</t>
  </si>
  <si>
    <t>РАЗОМ КЕКВ 2800</t>
  </si>
  <si>
    <t>Цена за од.</t>
  </si>
  <si>
    <t>КРЕДИТОРСЬКА ЗАБОРГОВАНІСТЬ НА 01.01.2013</t>
  </si>
  <si>
    <t>Медичні препарати</t>
  </si>
  <si>
    <t>Дезинфікуючі засоби</t>
  </si>
  <si>
    <t>Медичні інструменти</t>
  </si>
  <si>
    <t>ДЕБІТОРСЬКА ЗАБОРГОВАНІСТЬ НА 01.01.2013</t>
  </si>
  <si>
    <t>ДЕБІТОРСЬКА ЗАБОРГОВАНІСТЬ НА 01.01.2013.</t>
  </si>
  <si>
    <t xml:space="preserve">навч дні </t>
  </si>
  <si>
    <t>суботи</t>
  </si>
  <si>
    <t>неділі та сяткові</t>
  </si>
  <si>
    <t>навчальні та суботи</t>
  </si>
  <si>
    <t>канікули, неділі та святкові</t>
  </si>
  <si>
    <t>РАЗОМ КЕКВ 2220</t>
  </si>
  <si>
    <t>КЕКВ 2250 "Видатки на відрядження"</t>
  </si>
  <si>
    <t>УСЬОГО ЗА КЕКВ 2250</t>
  </si>
  <si>
    <t>2272 "Оплата водопостачання і водовідведення"</t>
  </si>
  <si>
    <t>2273 "Олата електроенергії"</t>
  </si>
  <si>
    <t>2274 "Оплата природного газу"</t>
  </si>
  <si>
    <t>РАЗОМ КЕКВ 2270</t>
  </si>
  <si>
    <t>КЕКВ 2240 "Оплата послуг (крім комунальних)"</t>
  </si>
  <si>
    <t>КФКВ</t>
  </si>
  <si>
    <t>абсолютне</t>
  </si>
  <si>
    <t>5.4 Придбання обладнання</t>
  </si>
  <si>
    <t>5.5. Придбання інвентарю та інструментів для господарської діяльності, а також для благоустрою території</t>
  </si>
  <si>
    <t>6. Придбання малоцінних предметів (фізкультурного та спортивного інвентарю, велосипедів, калькуляторів, іграшок для дитячих установ тощо)</t>
  </si>
  <si>
    <t>7. Придбання та виготовлення меблів (столів, стільців, шаф, тумбочок тощо), жалюзі, ролетів, металевих ґрат, віконних та дверних блоків тощо</t>
  </si>
  <si>
    <t>8. Придбання комплектувальних виробів і деталей для ремонту всіх видів виробничого та невиробничого обладнання; витратних та інших матеріалів до комп'ютерної техніки та оргтехніки (кабельних коробів-кабелеводів, монтажних та комутаційних панелей, розеток, конекторів-з'єднувачів, накопичувачів інформації, картриджів, тонерів тощо); пасивного мережевого обладнання (патч-панелей, конекторів, роз’єднувачів, шаф тощо)</t>
  </si>
  <si>
    <t>9. Придбання води, мінеральної води (крім мінеральної води для лікувальних цілей); цигарок (якщо таке придбання передбачено відповідними нормативно-правовими актами)</t>
  </si>
  <si>
    <t>10. Придбання реактивів, хімікатів, біопрепаратів, насіння, добрив (у тому числі для науково-дослідних робіт, наукових цілей та навчального процесу)</t>
  </si>
  <si>
    <t>11. Придбання квіткової продукції, квітів для оформлення клумб, декоративних насаджень, однолітніх озеленювальних насаджень, рослин (крім багаторічних насаджень), саджанців для багаторічних насаджень віком до 1 року, які не передбачають придбання необоротних активів, ґрунту для клумб тощо</t>
  </si>
  <si>
    <t>12. Придбання тварин для вирощування та відгодівлі, для станцій переливання крові, науково-дослідних установ тощо; придбання корму для тварин; видатки, пов’язані з утриманням тварин</t>
  </si>
  <si>
    <t>13. Придбання сувенірів, подарунків (у тому числі новорічних)</t>
  </si>
  <si>
    <t>14. 1 Придбання та виготовлення білизни (для вихованців)</t>
  </si>
  <si>
    <t>14. 2 Придбання та виготовлення білизни (для інших потреб закладу)</t>
  </si>
  <si>
    <t>16. Придбання запчастин до транспортних засобів, придбання чохлів для автомобілів, державних номерних знаків, вогнегасників, автомагнітол для всіх видів транспортних засобів та інших комплектуючих; придбання охоронної сигналізації, засобів голосового та світлового оповіщення для транспортних засобів</t>
  </si>
  <si>
    <t>17. Придбання посуду, термосів, фляг, шоломів, засобів індивідуального захисту, наручників тощо</t>
  </si>
  <si>
    <t>1.1 з аудиту, юридичних, інформаційно-обчислювальних, консультативних та консалтингових послуг</t>
  </si>
  <si>
    <t>1.2 з обробки інформації</t>
  </si>
  <si>
    <t>1.3 з охорони (у тому числі позавідомчої охорони)</t>
  </si>
  <si>
    <t>1.4. монтажу й установки охоронної та пожежної сигналізації</t>
  </si>
  <si>
    <t>1.5 зі створення та розміщення рекламної та інформаційної продукції</t>
  </si>
  <si>
    <t>1.6. за палітурні роботи</t>
  </si>
  <si>
    <t>1.7. інформаційних послуг, що надаються інформагентствами засобами електронного зв'язку (новини "он-лайн", анонс тощо)</t>
  </si>
  <si>
    <t>1.9.оплата послуг з побутового обслуговування (у тому числі у пральнях, хімчистках)</t>
  </si>
  <si>
    <t>2. оплата послуг лікувальних, медичних закладів (проведення медичного огляду), передбачених законодавством (крім санаторно-курортного лікування), оплата послуг лікарів, які мають ліцензію Міністерства охорони здоров'я України (сімейних лікарів)</t>
  </si>
  <si>
    <t>3. оплата послуг з харчування на період проведення заходу</t>
  </si>
  <si>
    <t>7. оплата послуг з установки лічильників води, природного газу, теплової енергії; підключення газових котлів та плит</t>
  </si>
  <si>
    <t>УСЬОГО ЗА КЕКВ  2240</t>
  </si>
  <si>
    <t>КЕКВ 2730 "Інші виплати населенню"</t>
  </si>
  <si>
    <t>2271 "Оплата теплопостачання"</t>
  </si>
  <si>
    <t>2275 "Оплата інших енергоносіїв"</t>
  </si>
  <si>
    <t>№ з/п</t>
  </si>
  <si>
    <t xml:space="preserve">Найменування </t>
  </si>
  <si>
    <t>од. виміру</t>
  </si>
  <si>
    <t xml:space="preserve">кількість </t>
  </si>
  <si>
    <t>ціна за од</t>
  </si>
  <si>
    <t>сума</t>
  </si>
  <si>
    <t>Усього</t>
  </si>
  <si>
    <t>Назва закладу</t>
  </si>
  <si>
    <t>кількість дітей, з них:</t>
  </si>
  <si>
    <t>сума на рік для 1 сироти</t>
  </si>
  <si>
    <t>сума на рік для 1  вихованця</t>
  </si>
  <si>
    <t>Всього сума на сиріт</t>
  </si>
  <si>
    <t>Всього сума на вихованців</t>
  </si>
  <si>
    <t>РАЗОМ</t>
  </si>
  <si>
    <t>приходять на навчання</t>
  </si>
  <si>
    <t>вихованців</t>
  </si>
  <si>
    <t>сиріт</t>
  </si>
  <si>
    <t>Скадовська загальноосвітня школа-інтернат І-ІІІ ступенів Херсонської обласної ради</t>
  </si>
  <si>
    <t>Головний бухгалтер</t>
  </si>
  <si>
    <t xml:space="preserve">Керівник </t>
  </si>
  <si>
    <t>кількість вихованців, які потребують соціальної підтримки (малозабезпечені, багатодітні, інваліди, чорнобильці тощо)</t>
  </si>
  <si>
    <t>кількість дітей-сиріт, які знаходяться під опікою (піклуванням)</t>
  </si>
  <si>
    <t>Разом вихованців пільгових категорій</t>
  </si>
  <si>
    <t>з числа дітей-сиріт та дітей, позбавлених батьківського піглування (з опікунами (піклувальниками)) та вихованців, які потребують соціальної підтримки</t>
  </si>
  <si>
    <t>кількість дітей-сиріт та дітей, позбавлених батьківського піклування, які перебувють на повному державному утриманні</t>
  </si>
  <si>
    <t>з них</t>
  </si>
  <si>
    <t>Кількість випускників з числа дітей-сиріт та дітей, позбавлених батьківського піклування</t>
  </si>
  <si>
    <t>Придбання нового комплекту одягу та взуття випускникам з числа дітей-сиріт та дітей, позбавлених батьківського піклування, які перебували на повному державному утриманні та будуть продовжувати навчання в ПТНЗ та ВНЗ у розмірі не менше 12 НМДГ (17грн*12НМДГ=204грн)</t>
  </si>
  <si>
    <t>Придбання нового комплекту одягу та взуття випускникам з числа дітей-сиріт та дітей, позбавлених батьківського піклування, які перебувають під опікою (піклуванням), при працевлаштуванні на суму не менше як 16 НМДГ (17грн*16НМДГ=272грн)</t>
  </si>
  <si>
    <t>Всього</t>
  </si>
  <si>
    <t>Комплект одягу, взуття, м'якого інвентарю випускникам з числа дітей-сиріт та дітей, позбавлених батьківського піклування, які перебували на повному державному утриманні при працевлаштуванні у розмірі не менше 40 НМДГ (17грн*40 НМДГ=680грн)</t>
  </si>
  <si>
    <t>Грошова норма на первинне придбання одягу, взуття, м'якого інвентарю</t>
  </si>
  <si>
    <t>Грошова норма на щорічне поповнення одягу, взуття, м'якого інвентарю 65% суми від первинного придбання</t>
  </si>
  <si>
    <t>УСЬОГО</t>
  </si>
  <si>
    <t>минулого навчального року</t>
  </si>
  <si>
    <t>прибулі</t>
  </si>
  <si>
    <t xml:space="preserve"> минулого навчального року дошкільного віку</t>
  </si>
  <si>
    <t xml:space="preserve"> минулого навчального року шкільного віку</t>
  </si>
  <si>
    <t>прибулі дошкільного віку</t>
  </si>
  <si>
    <t>прибулі шкільного віку</t>
  </si>
  <si>
    <t>продовжують навчання в ПТНЗ та ВНЗ</t>
  </si>
  <si>
    <t>працевлаштовуються</t>
  </si>
  <si>
    <t>працевлаштовуються  (з опікунами)</t>
  </si>
  <si>
    <t>діти-сироти та діти, позбавлені батьківського піклування дошкільного віку, які перебувають на повному державному утриманні у розмірі не менше 25 НМДГ (17грн*25 НМДГ=425грн)</t>
  </si>
  <si>
    <t>діти-сироти та діти, позбавлені батьківського піклування шкільного віку, які перебувають на повному державному утриманні у розмірі не менш  35 НМДГ (17грн*35 НМДГ=595грн)</t>
  </si>
  <si>
    <t>вихованці дитячих будинків та шкіл-інтернатів, які потребують соціальної підтримки у розмірі не мнше 20 НМДГ (17 грн*20НМДГ=340 грн.)</t>
  </si>
  <si>
    <t>діти-сироти та діти, позбавлені батьківського піклування дошкільного віку, які перебувають на повному державному утриманні (17грн*25НМДГ*65%=276,25грн)</t>
  </si>
  <si>
    <t>діти-сироти та діти, позбавлені батьківського піклування шкільного віку, які перебувають на повному державному утриманні (17грн*35НМДГ*65%=386,75грн)</t>
  </si>
  <si>
    <t>вихованці дитячих будинків та шкіл-інтернатів, які потребують соціальної підтримки (17грн*20НМДГ*65%=221 грн)</t>
  </si>
  <si>
    <t>січень</t>
  </si>
  <si>
    <t xml:space="preserve">лютий </t>
  </si>
  <si>
    <t>березень</t>
  </si>
  <si>
    <t>квітень</t>
  </si>
  <si>
    <t>травень</t>
  </si>
  <si>
    <t>червень</t>
  </si>
  <si>
    <t>липень</t>
  </si>
  <si>
    <t>серпень</t>
  </si>
  <si>
    <t>вересень</t>
  </si>
  <si>
    <t>жовтень</t>
  </si>
  <si>
    <t>листопад</t>
  </si>
  <si>
    <t>грудень</t>
  </si>
  <si>
    <t>діти-сироти та діти, позбавлені батьківських прав</t>
  </si>
  <si>
    <t>від 3 до 6 років</t>
  </si>
  <si>
    <t>від 6 до 10 років</t>
  </si>
  <si>
    <t>від 10 до 13 років</t>
  </si>
  <si>
    <t>від 13 років</t>
  </si>
  <si>
    <t>діти-сироти та діти, позбавлені батьківської опіки</t>
  </si>
  <si>
    <t>вихованці (діті з захворюваннями, багатодітні, малозабезпечені сім'ї, діти-сироти та діти, позбавлені батьківських прав, з опікунами (піклувальниками))</t>
  </si>
  <si>
    <t>які приходять на навчання</t>
  </si>
  <si>
    <t>діти</t>
  </si>
  <si>
    <t>дні</t>
  </si>
  <si>
    <t>канікули</t>
  </si>
  <si>
    <t>діто-дні</t>
  </si>
  <si>
    <t>Усього за рік</t>
  </si>
  <si>
    <t>Період</t>
  </si>
  <si>
    <t>вихованці</t>
  </si>
  <si>
    <t>приходящі</t>
  </si>
  <si>
    <t>від 13 років і старше</t>
  </si>
  <si>
    <t>вартість</t>
  </si>
  <si>
    <t>Розрахунок видатків на придбання продуктів харчування</t>
  </si>
  <si>
    <t xml:space="preserve">*  наявна проектно-кошторисна документація (окрім дрібного ремонту) </t>
  </si>
  <si>
    <t>*  наявна проектно-кошторисна документація</t>
  </si>
  <si>
    <t>Посадова особа</t>
  </si>
  <si>
    <t>Директор</t>
  </si>
  <si>
    <t>Відрядження</t>
  </si>
  <si>
    <t>Добові</t>
  </si>
  <si>
    <t>Проїзд</t>
  </si>
  <si>
    <t>1. Оплата добових та проїзду</t>
  </si>
  <si>
    <t>Сума разом</t>
  </si>
  <si>
    <t>тариф</t>
  </si>
  <si>
    <t>КЕКВ</t>
  </si>
  <si>
    <t>Натуральний показник</t>
  </si>
  <si>
    <t>1. Проведення навчально-тренувальних зборів і змагань</t>
  </si>
  <si>
    <t>2. Оплата післядипломної підготовки (перепідготовки) кадрів, підвищення кваліфікації кадрів за договорами, результатом яких є отримання посвідчення (сертифікату)</t>
  </si>
  <si>
    <t>Разом</t>
  </si>
  <si>
    <t>1. Оплата путівок на оздоровлення вихованців пільгових категорій</t>
  </si>
  <si>
    <t xml:space="preserve">кількість дітей-сиріт та дітей, позбавлених батьківського піклування </t>
  </si>
  <si>
    <t>кількість дітей-сиріт та дітей, позбавлених батьківського піклування, які знаходяться під опікою (піклуванням)</t>
  </si>
  <si>
    <t>кількість учнів, потерпілих унаслідок аварії на ЧАЕС</t>
  </si>
  <si>
    <t>кількість учнів з багатодітних сімей</t>
  </si>
  <si>
    <t>кількість учнів з малозабезпечених сімей</t>
  </si>
  <si>
    <t>обдаровані та талановиті діти</t>
  </si>
  <si>
    <t>діти, які перебувають на диспансерному обліку</t>
  </si>
  <si>
    <t>кількість учнів-інвалідів</t>
  </si>
  <si>
    <t>Діти пільгових категорій</t>
  </si>
  <si>
    <t>Кількість днів оздоровлення</t>
  </si>
  <si>
    <t>Вартість одного дня</t>
  </si>
  <si>
    <t>Всього видатки на оздоровлення</t>
  </si>
  <si>
    <t>2. Грошове утримання дітей-сиріт та дітей позбавлених батьківського піклування</t>
  </si>
  <si>
    <t>кількість дітей-сиріт та дітей, позбавлених батьківського піклування, які перебувають на повному державному утриманні</t>
  </si>
  <si>
    <t xml:space="preserve">Щорічні кошти на особисті витрати становлять не менше 1,5 НМДГ (25,50 грн.) </t>
  </si>
  <si>
    <t xml:space="preserve">Щорічні кошти на особисті витрати (кишенькові) </t>
  </si>
  <si>
    <t>Кількість випускників з числа дітей-сиріт та дітей, позбавлених батьківського піклування, які перебувають на повному державному утриманні</t>
  </si>
  <si>
    <t xml:space="preserve">розмір грошової допомоги не менше як 2,5 НМДГ (42,50 грн.) </t>
  </si>
  <si>
    <t xml:space="preserve">Грошова допомога випускникам-сиротам та дітям, позбавленим батьківського піклування, при вступі до ПТНЗ та ВНЗ </t>
  </si>
  <si>
    <t>Кількість випускників-сиріт та дітей, позбавлених батьківського піклування (в тому числі з опікунами (піклувальниками)), що будуть працевлаштовані</t>
  </si>
  <si>
    <t xml:space="preserve"> Одноразова грошова допомога випускникам при працевлаштуванні</t>
  </si>
  <si>
    <t xml:space="preserve">Щорічна допомога для придбання навчальної літератури </t>
  </si>
  <si>
    <t>4=2*3</t>
  </si>
  <si>
    <t>7=5*6</t>
  </si>
  <si>
    <t>10=8*9</t>
  </si>
  <si>
    <t>12=2*11</t>
  </si>
  <si>
    <t>13=4+7+10+12</t>
  </si>
  <si>
    <t>спеціалісти</t>
  </si>
  <si>
    <t>робітники</t>
  </si>
  <si>
    <t xml:space="preserve">Відомості про наявність транспортних засобів: </t>
  </si>
  <si>
    <t xml:space="preserve"> </t>
  </si>
  <si>
    <t>Проживання</t>
  </si>
  <si>
    <t>гривень</t>
  </si>
  <si>
    <t>грн</t>
  </si>
  <si>
    <t xml:space="preserve">Підвищення посадового окладу відповідно до постанови КМУ від 20.04.2007 р. № 643 </t>
  </si>
  <si>
    <t xml:space="preserve">Надбавки і доплати обов"язкового характеру </t>
  </si>
  <si>
    <t>погодинний фонд оплати праці</t>
  </si>
  <si>
    <t xml:space="preserve">надбавки  </t>
  </si>
  <si>
    <t>Разом надбавки і доплати обов"язкового характеру</t>
  </si>
  <si>
    <t>відносне,    %</t>
  </si>
  <si>
    <t>За роботу в певних типах навчальних закладів (10-30%)</t>
  </si>
  <si>
    <t>неділі та святкові</t>
  </si>
  <si>
    <t>КЕКВ 2230 "Продукти харчування"</t>
  </si>
  <si>
    <t>Х</t>
  </si>
  <si>
    <t>навчальні+суботи</t>
  </si>
  <si>
    <t xml:space="preserve">вихідні </t>
  </si>
  <si>
    <t>Медичне обладнання</t>
  </si>
  <si>
    <t>навчальні січень</t>
  </si>
  <si>
    <t>вихідні січень</t>
  </si>
  <si>
    <t>навчальні лютий</t>
  </si>
  <si>
    <t>вихідні лютий</t>
  </si>
  <si>
    <t>навчальні березень</t>
  </si>
  <si>
    <t>вихідні березень</t>
  </si>
  <si>
    <t>навчальні квітень</t>
  </si>
  <si>
    <t>вихідні квітень</t>
  </si>
  <si>
    <t>навчальні травень</t>
  </si>
  <si>
    <t>вихідні травень</t>
  </si>
  <si>
    <t>навчальні червень</t>
  </si>
  <si>
    <t>вихідні червень</t>
  </si>
  <si>
    <t>навчальні липень</t>
  </si>
  <si>
    <t>вихідні липень</t>
  </si>
  <si>
    <t>навчальні серпень</t>
  </si>
  <si>
    <t>вихідні серпень</t>
  </si>
  <si>
    <t>навчальні вересень</t>
  </si>
  <si>
    <t>вихідні вересень</t>
  </si>
  <si>
    <t>навчальні жовтень</t>
  </si>
  <si>
    <t>вихідні жовтень</t>
  </si>
  <si>
    <t>навчальні листопад</t>
  </si>
  <si>
    <t>вихідні листопад</t>
  </si>
  <si>
    <t>навчальні грудень</t>
  </si>
  <si>
    <t>вихідні грудень</t>
  </si>
  <si>
    <t>Гловний бухгалтер</t>
  </si>
  <si>
    <t>Всього потреба за КЕКВ 2230</t>
  </si>
  <si>
    <t>РАЗОМ ЗА КЕКВ 2730</t>
  </si>
  <si>
    <t xml:space="preserve">  КФКВ / Назва установи</t>
  </si>
  <si>
    <t>ВСЬОГО ВИДАТКИ</t>
  </si>
  <si>
    <t>ВСЬОГО ПОТОЧНІ ВИДАТКИ</t>
  </si>
  <si>
    <t>Фонд оплати праці (КЕКВ 2111+2120)</t>
  </si>
  <si>
    <t>Предмети, матеріали, обладнання та інвентар (КЕКВ 2210)</t>
  </si>
  <si>
    <t>Продукти харчування (КЕКВ 2230)</t>
  </si>
  <si>
    <t>Оплата послуг (крім комунальних) (КЕКВ 2240)</t>
  </si>
  <si>
    <t>Видатки на відрядження (КЕКВ 2250)</t>
  </si>
  <si>
    <t>Оплата комунальних послуг та енергоносіїв (КЕКВ 2270)</t>
  </si>
  <si>
    <t>Дослідження і розробки, видатки держаного (регіонального значенння) (КЕКВ 2282)</t>
  </si>
  <si>
    <t>Виплата пенсій і допомоги (КЕКВ  2710)</t>
  </si>
  <si>
    <t>Стипендії (КЕКВ 2720)</t>
  </si>
  <si>
    <t>Інші виплати населенню (КЕКВ 2730 - виплати дітям-сиротам та при працевлаштуванні тощо)</t>
  </si>
  <si>
    <t>Інші поточні видатки (КЕКВ 2800)</t>
  </si>
  <si>
    <t>Придбання обладнання і предметів довгострокового користування (КЕКВ 3110)</t>
  </si>
  <si>
    <t>Капітальне будівництво (придбання), капітальний ремонь, реконструкція та реставрація (КЕКВ 3120, 3130, 3140)</t>
  </si>
  <si>
    <t>відхилення</t>
  </si>
  <si>
    <t>….</t>
  </si>
  <si>
    <t>Найменування показника</t>
  </si>
  <si>
    <t>діти-сироти та діти, позбавлені батьківського піклування</t>
  </si>
  <si>
    <t>діти, що приходять на навчання</t>
  </si>
  <si>
    <t>Відхилення, %</t>
  </si>
  <si>
    <t>Середня норма харчування</t>
  </si>
  <si>
    <t>по _______________________</t>
  </si>
  <si>
    <t xml:space="preserve">Всього </t>
  </si>
  <si>
    <t xml:space="preserve">1. Сплата податків та зборів,обов"язкових платежів до бюджету відповідно до законодавства </t>
  </si>
  <si>
    <t>2.сплата штрафів, пені тощо, у тому числі за несвоєчасну сплату податків, збитків від інфляції</t>
  </si>
  <si>
    <t>3.Відрахування грошових коштів профспілковим організаціям на кільтурно-масову та фізкультурну роботу</t>
  </si>
  <si>
    <t>культ.масові заходи 0,3%</t>
  </si>
  <si>
    <t>4.Придбання патенту та плата продовження строку дії патенту,плата за отримання ліцензій та акредитацію відповідно до законодавства</t>
  </si>
  <si>
    <t>діючий тариф</t>
  </si>
  <si>
    <t>Гкал</t>
  </si>
  <si>
    <t xml:space="preserve">м.куб </t>
  </si>
  <si>
    <t xml:space="preserve">кВт </t>
  </si>
  <si>
    <t>тонн</t>
  </si>
  <si>
    <t xml:space="preserve">Розрахункові </t>
  </si>
  <si>
    <t>Назва КФКВ/установи</t>
  </si>
  <si>
    <t xml:space="preserve">КФКВ 2270 "Оплата комунальних послуг та енергоносіїв" </t>
  </si>
  <si>
    <t xml:space="preserve">КФКВ 2271 </t>
  </si>
  <si>
    <t xml:space="preserve">КФКВ 2272  </t>
  </si>
  <si>
    <t xml:space="preserve">КФКВ 2273 </t>
  </si>
  <si>
    <t xml:space="preserve">КФКВ 2274 </t>
  </si>
  <si>
    <t xml:space="preserve">КФКВ 2275 </t>
  </si>
  <si>
    <t xml:space="preserve">Разом видатки по КЕКВ </t>
  </si>
  <si>
    <t>Таблиця 7</t>
  </si>
  <si>
    <t>Найменування установи</t>
  </si>
  <si>
    <t>кількість стипендіатів</t>
  </si>
  <si>
    <t>розмір стипендії, грн / місяць</t>
  </si>
  <si>
    <t>10% стипендіального фонду на матеріальне стимулювання, грн</t>
  </si>
  <si>
    <t>ВСЬОГО, грн</t>
  </si>
  <si>
    <t>Фонд на виплату індексації , грн</t>
  </si>
  <si>
    <t>ВСЬОГО</t>
  </si>
  <si>
    <t>звичайні</t>
  </si>
  <si>
    <t>відмінників</t>
  </si>
  <si>
    <t>студентів педагогічних спеціальностей</t>
  </si>
  <si>
    <t>дітей -сиріт</t>
  </si>
  <si>
    <t>дітей-інвалідів та інвалідів І-ІІІ групи</t>
  </si>
  <si>
    <t>студентів, які є інвалідами по зору і слуху</t>
  </si>
  <si>
    <t xml:space="preserve">з числа осіб, яким згідно із ЗУ "Про статус і соціальний захист громадян, які постраждали внаслідок Чорнобильської катастрофи" гарантуються пільги
</t>
  </si>
  <si>
    <t>з малозабезпечених сімей</t>
  </si>
  <si>
    <t>відмінники</t>
  </si>
  <si>
    <t>студенти педагогічних спеціальностей</t>
  </si>
  <si>
    <t>діти -сироти</t>
  </si>
  <si>
    <t>дітям-інвалідам та інвалідам І-ІІІ групи</t>
  </si>
  <si>
    <t>студенти, які є інвалідами по зору і слуху</t>
  </si>
  <si>
    <t>Разом, грн</t>
  </si>
  <si>
    <t>лютий</t>
  </si>
  <si>
    <t>КФКВ/Установа/Категорія працівниківКатегорія працівників</t>
  </si>
  <si>
    <t>Фонд оплати праці за схемним окладом за штатним розписом</t>
  </si>
  <si>
    <t xml:space="preserve">інші види заробітної плати, передбачені законодавством </t>
  </si>
  <si>
    <t>Нарахування на заробітну плату                         (КЕКВ 2120)</t>
  </si>
  <si>
    <t>доплати відповідно по постанови КМУ від 25.08.2004 р. №1096, від 20.04.2007 р. № 643</t>
  </si>
  <si>
    <t>виплати, передбачені по ст 57 ЗУ "Про освіту"</t>
  </si>
  <si>
    <t>доплата за роботу в нічний, святковий час, вихідні дні</t>
  </si>
  <si>
    <t>заміна по відпустках, курси підвищення кваліфікації</t>
  </si>
  <si>
    <t>Разом по інших видах заробітної плати</t>
  </si>
  <si>
    <t>За звання, категорію (від 5 до 15%)</t>
  </si>
  <si>
    <t xml:space="preserve">за вислугу років </t>
  </si>
  <si>
    <t>за класне керівництво, перевірку зошитів та пісьмових робіт</t>
  </si>
  <si>
    <t xml:space="preserve"> допомога на оздоровлення</t>
  </si>
  <si>
    <t>щорічна винагорода за сумлінну працю</t>
  </si>
  <si>
    <t xml:space="preserve">адміністративно педагогічний персонал </t>
  </si>
  <si>
    <t xml:space="preserve">педагогічні працівникі </t>
  </si>
  <si>
    <t>РАЗОМ ЗА КЕКВ 2210</t>
  </si>
  <si>
    <t>РАЗОМ ЗА КЕКВ 2282</t>
  </si>
  <si>
    <t>КЕКВ 2282 "Окремі заходи по реалізації державних (регіональних) програм, не віднесені до заходів розвитку"</t>
  </si>
  <si>
    <t>Пн</t>
  </si>
  <si>
    <t>Вт</t>
  </si>
  <si>
    <t>Ср</t>
  </si>
  <si>
    <t>Чт</t>
  </si>
  <si>
    <t>Пт</t>
  </si>
  <si>
    <t>Сб</t>
  </si>
  <si>
    <t>Вс</t>
  </si>
  <si>
    <t xml:space="preserve">за престижність праці та особливі умови праці відповідно </t>
  </si>
  <si>
    <t>шкідливі умови, класність, ненормований робочий день</t>
  </si>
  <si>
    <t>Окремі заходи по реалізації державних (регіональних) програм, не віднесені до заходів розвитку</t>
  </si>
  <si>
    <t>% фактичного виконання діто-днів</t>
  </si>
  <si>
    <t>РАЗОМ розраховано на 2018 рік</t>
  </si>
  <si>
    <t xml:space="preserve">Затверджено з урахуванням змін на 2017 рік </t>
  </si>
  <si>
    <t>шт.</t>
  </si>
  <si>
    <t>(підпис)</t>
  </si>
  <si>
    <t>Потреба за КЕКВ 2230 з урахуванням % фактичного виконання діто-днів</t>
  </si>
  <si>
    <t>Розрахунок суми коштів на придбання миючих  та гігієнічних засобів на вихованців пільгових категорій інтернатних закладів за КЕКВ 2210 "Предмети, матеріали, обладнання та інвентар" на 2019 рік</t>
  </si>
  <si>
    <t xml:space="preserve">Діти-сироти та діти, позбавлені батьківського піклування </t>
  </si>
  <si>
    <t xml:space="preserve">Діти-сироти та діти, позбавлені батьківського піклування, які знаходяться під опікою (піклування) </t>
  </si>
  <si>
    <t>Діти з багатодітних сімей</t>
  </si>
  <si>
    <t>Діти-інваліди</t>
  </si>
  <si>
    <t>Діти, які потерпіли від Чорнобильської катастрофи</t>
  </si>
  <si>
    <t>Діти з малозабезпечених сімей</t>
  </si>
  <si>
    <t>Обдаровані та талановиті діти</t>
  </si>
  <si>
    <t>Діти, які перебувають на диспансерному обліку</t>
  </si>
  <si>
    <t>ВСЬОГО ДІТЕЙ</t>
  </si>
  <si>
    <t>Інші діти</t>
  </si>
  <si>
    <t>Вихованці</t>
  </si>
  <si>
    <t>Приходящі на навчання</t>
  </si>
  <si>
    <t>Діти дошкільного віку</t>
  </si>
  <si>
    <t>№ п/п</t>
  </si>
  <si>
    <t>…</t>
  </si>
  <si>
    <t>Категорія дітей (ПІБ)</t>
  </si>
  <si>
    <t xml:space="preserve"> Розрахунок суми коштів на придбання м’якого інвентарю та обмундирування для вихованців пільгових категорій на 2019 рік</t>
  </si>
  <si>
    <t>План діто-днів  за віковими групами та категоріями вихованців на 2019 рік (по місяцях)</t>
  </si>
  <si>
    <t xml:space="preserve">Розрахунок видатків на харчування на 2019 рік за віковими категоріями дітей шкіл-інтернатів, дитячих будинків </t>
  </si>
  <si>
    <t>КЕКВ 2270 "Оплата комунальних послуг та енергоносіїв" на 2019 рік</t>
  </si>
  <si>
    <t>Необхідна кількість на рік</t>
  </si>
  <si>
    <t>Кількість на рік, затверджена наказом</t>
  </si>
  <si>
    <t xml:space="preserve">коефіцієнт збільшення на 2019 рік </t>
  </si>
  <si>
    <t>Разом на 2019 рік</t>
  </si>
  <si>
    <t>Прогнозний розрахунок стипендіального фонду на 2019 рік по _____________</t>
  </si>
  <si>
    <t>Розрахунковий стипендіальний фонд на 2019 рік</t>
  </si>
  <si>
    <t xml:space="preserve">Кількість штатних одиниць станом на 01.09.17 р. </t>
  </si>
  <si>
    <t xml:space="preserve">Штатна чисельність станом на 01.09.18 р. </t>
  </si>
  <si>
    <t>Збільшення, зменшення проти затверджених на 2019 рік</t>
  </si>
  <si>
    <t>10% по  постанові № 22 від 11 січня 2018 року</t>
  </si>
  <si>
    <t>Разом підвищення на 2019 рік</t>
  </si>
  <si>
    <t>Разом фонд заробітної плати на 2019 рік (КЕКВ 2111)</t>
  </si>
  <si>
    <t>Фонд оплати праці з нарахуваннями на 2019 рік (2111+2120)</t>
  </si>
  <si>
    <r>
      <t xml:space="preserve">Затверджено на оплату праці                                          </t>
    </r>
    <r>
      <rPr>
        <b/>
        <sz val="14"/>
        <rFont val="Times New Roman"/>
        <family val="1"/>
      </rPr>
      <t xml:space="preserve">на 2018 рік          </t>
    </r>
    <r>
      <rPr>
        <sz val="14"/>
        <rFont val="Times New Roman"/>
        <family val="1"/>
      </rPr>
      <t xml:space="preserve">                              (КЕКВ 2111+2120) з урахуванням змін</t>
    </r>
  </si>
  <si>
    <t>індексація</t>
  </si>
  <si>
    <t xml:space="preserve">фонд для підвищення заробітної плати </t>
  </si>
  <si>
    <t xml:space="preserve"> Місячний фонд за штатним розписом станом на 01 січня2018 року</t>
  </si>
  <si>
    <t xml:space="preserve"> Місячний фонд за штатним розписом станом на 01 січня 2019 року</t>
  </si>
  <si>
    <t xml:space="preserve">Всього ФОП за схемним окладом на 2019 рік </t>
  </si>
  <si>
    <t>Доплата до 4173</t>
  </si>
  <si>
    <t>Разом з урахуванням доплат до 4173</t>
  </si>
  <si>
    <t>завідування кабінетами, майстернями, цикловими і методичними комісіями , спортивні звання  тощо</t>
  </si>
  <si>
    <t xml:space="preserve"> (РАЗОМ)</t>
  </si>
  <si>
    <t xml:space="preserve"> (Освітня субвенція)</t>
  </si>
  <si>
    <t xml:space="preserve">  за рахунок додаткової дотації</t>
  </si>
  <si>
    <t xml:space="preserve"> (Власні доходи обласного бюджету)</t>
  </si>
  <si>
    <t xml:space="preserve"> Місячний фонд за штатним розписом станом на 01 вересня  2018 року</t>
  </si>
  <si>
    <t>Додаток 3</t>
  </si>
  <si>
    <t>Видатки на оплату праці за посадовими окладами відповідно до тарифних розрядів Єдиної тарифної сітки</t>
  </si>
  <si>
    <t>Назва установи/ Категорія працівників/Джерело фінансування</t>
  </si>
  <si>
    <t>кількість осіб, чол.</t>
  </si>
  <si>
    <t xml:space="preserve">Сума, грн. </t>
  </si>
  <si>
    <t>(РАЗОМ)</t>
  </si>
  <si>
    <t>адміністративно-педагогічний персонал</t>
  </si>
  <si>
    <t>педагогічний персонал</t>
  </si>
  <si>
    <t>(Освітня субвенція)</t>
  </si>
  <si>
    <t xml:space="preserve">І тар. розряд                             </t>
  </si>
  <si>
    <t xml:space="preserve">2  тар. розряд  </t>
  </si>
  <si>
    <t xml:space="preserve">3  тар. розряд  </t>
  </si>
  <si>
    <t xml:space="preserve">4  тар. розряд </t>
  </si>
  <si>
    <t xml:space="preserve">5  тар. розряд         </t>
  </si>
  <si>
    <t>6  тар. Розряд</t>
  </si>
  <si>
    <t xml:space="preserve">7 тар. розряд              </t>
  </si>
  <si>
    <t xml:space="preserve">8 тар. розряд  </t>
  </si>
  <si>
    <t xml:space="preserve">9 тар. розряд             </t>
  </si>
  <si>
    <t xml:space="preserve">10 тар. розряд </t>
  </si>
  <si>
    <t xml:space="preserve">11 тар. розряд </t>
  </si>
  <si>
    <t xml:space="preserve">12 тар. розряд  </t>
  </si>
  <si>
    <t xml:space="preserve">13 тар. розряд  </t>
  </si>
  <si>
    <t>14 тар. Розряд</t>
  </si>
  <si>
    <t xml:space="preserve">15 тар. розряд </t>
  </si>
  <si>
    <t xml:space="preserve">16 тар. розряд  </t>
  </si>
  <si>
    <t xml:space="preserve">17 тар. розряд </t>
  </si>
  <si>
    <t xml:space="preserve">18 тар. розряд  </t>
  </si>
  <si>
    <t xml:space="preserve">19 тар. розряд </t>
  </si>
  <si>
    <t xml:space="preserve">20 тар. розряд  </t>
  </si>
  <si>
    <t xml:space="preserve">21 тар. розряд </t>
  </si>
  <si>
    <t xml:space="preserve">22 тар. розряд  </t>
  </si>
  <si>
    <t xml:space="preserve">23 тар. розряд  </t>
  </si>
  <si>
    <t>24 тар. Розряд</t>
  </si>
  <si>
    <t xml:space="preserve">25 тар. розряд </t>
  </si>
  <si>
    <t>адміністративно-педагогічний</t>
  </si>
  <si>
    <t>керівник гуртка</t>
  </si>
  <si>
    <t>інші педпрацівники</t>
  </si>
  <si>
    <t>Тарифні розряди</t>
  </si>
  <si>
    <t>КОЕФ ІІІ</t>
  </si>
  <si>
    <t>Бланки дипломів</t>
  </si>
  <si>
    <t>Бумага А4</t>
  </si>
  <si>
    <t>Скрепки</t>
  </si>
  <si>
    <t>Скоби для степлера</t>
  </si>
  <si>
    <t>Клей ПВА</t>
  </si>
  <si>
    <t>Клей -карандаш</t>
  </si>
  <si>
    <t>Ручка</t>
  </si>
  <si>
    <t>Карандаш простий</t>
  </si>
  <si>
    <t>Маркер текстовий</t>
  </si>
  <si>
    <t>Файли (100шт.)</t>
  </si>
  <si>
    <t>Скорозшивач</t>
  </si>
  <si>
    <t>Папка на завязках</t>
  </si>
  <si>
    <t>Папка пластикова</t>
  </si>
  <si>
    <t>Блокнот-органайзер</t>
  </si>
  <si>
    <t>Коректор</t>
  </si>
  <si>
    <t>Фоторамка</t>
  </si>
  <si>
    <t>Скотч</t>
  </si>
  <si>
    <t>Конверти</t>
  </si>
  <si>
    <t>Папка-сегрегатор</t>
  </si>
  <si>
    <t>Сувенірна продукція (значки,магніти)</t>
  </si>
  <si>
    <t>Методист</t>
  </si>
  <si>
    <t>Завуч</t>
  </si>
  <si>
    <t>Позашкілля+позашк.бібліотека</t>
  </si>
  <si>
    <t>Управління освітою</t>
  </si>
  <si>
    <t>Гривня</t>
  </si>
  <si>
    <t>Бюджетна бухгалтерія</t>
  </si>
  <si>
    <t>Дезинфікуючий засіб "Білізна</t>
  </si>
  <si>
    <t>Миючий засіб "Гала"</t>
  </si>
  <si>
    <t>Порошок "Гала"</t>
  </si>
  <si>
    <t>Аптечка</t>
  </si>
  <si>
    <t>Дезинфікуючий засіб "Сантрі"</t>
  </si>
  <si>
    <t>Фарба на олії</t>
  </si>
  <si>
    <t>Цемент</t>
  </si>
  <si>
    <t>Водоемульсійна фарба</t>
  </si>
  <si>
    <t>Линолеум</t>
  </si>
  <si>
    <t>м2</t>
  </si>
  <si>
    <t>Шпалери</t>
  </si>
  <si>
    <t>Клей для шпалер</t>
  </si>
  <si>
    <t>Шпатльовка</t>
  </si>
  <si>
    <t>Віники</t>
  </si>
  <si>
    <t>Мітла</t>
  </si>
  <si>
    <t>Відро</t>
  </si>
  <si>
    <t>Послуги з обслуговування ПЗ "Медок"</t>
  </si>
  <si>
    <t>Послуги з обслуговування автоматичної пожежної сигналізації</t>
  </si>
  <si>
    <t>Поточний ремонт концертної зали</t>
  </si>
  <si>
    <t>Поточний ремонт кабінета директора</t>
  </si>
  <si>
    <t>Статус та назва заходу</t>
  </si>
  <si>
    <t>термін проведення</t>
  </si>
  <si>
    <t>Потреба у коштах з урахуванням індекса інфляції 5,9%, грн, в т. ч. за КЕКВ</t>
  </si>
  <si>
    <t>Потреба у коштах, грн.  в т. ч. за КЕКВ</t>
  </si>
  <si>
    <t>2240     харчування</t>
  </si>
  <si>
    <t>2730 страхування</t>
  </si>
  <si>
    <t>2240     проїзд, добові, проживання</t>
  </si>
  <si>
    <t>2240  оренда автоб.</t>
  </si>
  <si>
    <t>Обласні :</t>
  </si>
  <si>
    <t>Обласний конкурс сценарії, методичних розробок "Перлина натхнення"</t>
  </si>
  <si>
    <t>листопад-січень</t>
  </si>
  <si>
    <t>Щорічний обласний конкурс віршованої поезії "Поетичний вернісаж"</t>
  </si>
  <si>
    <t>лютий-березень</t>
  </si>
  <si>
    <t>Обласний конкурс новорічних композицій "Альтернативна ялинка"</t>
  </si>
  <si>
    <t>Щорічний обласний конкурс майстрів художнього читання "Наша земля-Україна"</t>
  </si>
  <si>
    <t>Обласна виставка новорічних ялинок "Креативна ялинка"</t>
  </si>
  <si>
    <t>Щорічна тематична виставка різдвяних композицій "Дотик янгола"</t>
  </si>
  <si>
    <t>Обласний конкурс дитячого малюнка "Акварелі райдуги"</t>
  </si>
  <si>
    <t>лютий-травень</t>
  </si>
  <si>
    <t>Щорічний обласний огляд-конкурс художньої творчості "Надія-Молодість-Майбутнє"</t>
  </si>
  <si>
    <t>березень-травень</t>
  </si>
  <si>
    <t>Щорічний обласний огляд-конкурс художньої творчості "Сузір'я талантів" серед педагогічних працівників ПТНЗ</t>
  </si>
  <si>
    <t>Обласний фестиваль театрів мод "Силует"</t>
  </si>
  <si>
    <t>Щорічний обласний конкурс ДПМ "Сміється писанка у всій її красі"</t>
  </si>
  <si>
    <t>Обласний конкурс естрадної пісні "Карусель мелодії"</t>
  </si>
  <si>
    <t>Фестиваль дитячої творчості "Скадовськ збирає друзів"</t>
  </si>
  <si>
    <t>Щорічний обласний фольклорний фестиваль дитячої творчості "Фольклор-фест"</t>
  </si>
  <si>
    <t>грудень-травень</t>
  </si>
  <si>
    <t>Телевізійний дитячий фестиваль "Каруселька ля-ля-фа"</t>
  </si>
  <si>
    <t>Обласний конкурс малих форм хореографії "Зимова казка"</t>
  </si>
  <si>
    <t>Фольклорний фестиваль "Україна колядує"</t>
  </si>
  <si>
    <t>Обласний конкурс національно-патріотичної пісні "Пісенний калейдоскоп" серед учнівської молоді професійно-технічних навчальних закладів Херсонської області</t>
  </si>
  <si>
    <t>Всеукраїнські:</t>
  </si>
  <si>
    <t>СЕМІНАРИ</t>
  </si>
  <si>
    <t>Обласний семінар-практикум для керівників гуртків образотворчого та декоративно-прикладного мистецтва</t>
  </si>
  <si>
    <t>В.В.Висовень</t>
  </si>
  <si>
    <t>(ініціали і призвище)</t>
  </si>
  <si>
    <t>Л.В.Бондар</t>
  </si>
  <si>
    <t>Обласний семінар-практикум для керівників гуртків хореографічних колективів</t>
  </si>
  <si>
    <t>Обласний семінар-практикум для керівників гуртків театральних колективів</t>
  </si>
  <si>
    <t>Обласний семінар-практикум для керівників гуртків вокально-хорових колективів</t>
  </si>
  <si>
    <t>Обласний конкурс-виставка "Пригоди веселого кота"</t>
  </si>
  <si>
    <t>Щорічний обласний огляд-конкурс дитячої та юнацької творчості "Таврійський барвограй"</t>
  </si>
  <si>
    <t>Обласна виставка-конкурс "Мій вірний чотирилапий друг"</t>
  </si>
  <si>
    <t>протягом року</t>
  </si>
  <si>
    <t>Обласний пленерний конкурс малюнка "Суворова-street"</t>
  </si>
  <si>
    <t>Встановлення кондиціонерів в приміщеннях хореографічної зали, концертної зали, методичному кабінеті, бухгалтерії</t>
  </si>
  <si>
    <t>Заправка картріджей</t>
  </si>
  <si>
    <t>Поточний ремонт компьютерної техніки</t>
  </si>
  <si>
    <t>Технічне обслуговування офісної оргтехніки</t>
  </si>
  <si>
    <t>Заправка вогнегасників</t>
  </si>
  <si>
    <t>Оплата телекомунікаційних послуг та інтернету</t>
  </si>
  <si>
    <t>статуетки 10*100=1000; дипломи 100*5</t>
  </si>
  <si>
    <t>марки</t>
  </si>
  <si>
    <t>Журнали гурткової роботи</t>
  </si>
  <si>
    <t>Статуетки</t>
  </si>
  <si>
    <t>Медалі</t>
  </si>
  <si>
    <t>Пакети для сміття (60л.)</t>
  </si>
  <si>
    <t>Пакети для сміття (120л.)</t>
  </si>
  <si>
    <t>Обласний конкурс естрадної пісні "Карусель мелодій"</t>
  </si>
  <si>
    <t>Щорічний обласний конкурс майстрів художнього читання "Наша земля - Україна"</t>
  </si>
  <si>
    <t>Методист вищої категорії</t>
  </si>
  <si>
    <t>Київ</t>
  </si>
  <si>
    <t>Берислав</t>
  </si>
  <si>
    <t>Генічеськ</t>
  </si>
  <si>
    <t>Чаплинка</t>
  </si>
  <si>
    <t>Каховка</t>
  </si>
  <si>
    <t>В.Олександрівка</t>
  </si>
  <si>
    <t>Н.Сірогози</t>
  </si>
  <si>
    <t>0611090</t>
  </si>
  <si>
    <t>ХДБХТ</t>
  </si>
  <si>
    <r>
      <t xml:space="preserve">по </t>
    </r>
    <r>
      <rPr>
        <b/>
        <u val="single"/>
        <sz val="12"/>
        <rFont val="Times New Roman"/>
        <family val="1"/>
      </rPr>
      <t>Херсонському державному будинку художньої творчості</t>
    </r>
  </si>
  <si>
    <t>23. Оплата послуг з оренди автомобілів, приміщень,апаратури на період проведення заходу</t>
  </si>
  <si>
    <t>Щорічний фестиваль дитячої творчості "Скадовськ збирає друзів"</t>
  </si>
  <si>
    <t>Іванівка</t>
  </si>
  <si>
    <t>Керівник гуртка</t>
  </si>
  <si>
    <t>Гола Пристань</t>
  </si>
  <si>
    <t>дипломи 300*5</t>
  </si>
  <si>
    <t>дипломи 600*5</t>
  </si>
  <si>
    <t>дипломи 200*5</t>
  </si>
  <si>
    <t>дипломи 700*5</t>
  </si>
  <si>
    <t>дипломи 500*5</t>
  </si>
  <si>
    <t>дипломи 800*5</t>
  </si>
  <si>
    <t>дипломи 20*5</t>
  </si>
  <si>
    <t>по Херсонському державному будинку художньої творчості</t>
  </si>
  <si>
    <t>по  Херсонському державному будинку художньої творчості</t>
  </si>
  <si>
    <t>Принтер-сканер-копіювальник</t>
  </si>
  <si>
    <t xml:space="preserve"> Директор</t>
  </si>
  <si>
    <t>Улаштування мостіння тротуарною плиткою</t>
  </si>
  <si>
    <t>Кондиціонер</t>
  </si>
  <si>
    <t>Вішалка напольна</t>
  </si>
  <si>
    <t>Стул офісний</t>
  </si>
  <si>
    <t>Спостереження за пожежною сигналізацією</t>
  </si>
  <si>
    <t xml:space="preserve">  План заходів на 2020 рік</t>
  </si>
  <si>
    <t>Обласний конкурс дитячих та юнацьких театральних колективів "Островок"</t>
  </si>
  <si>
    <t>дипломи 100*5</t>
  </si>
  <si>
    <t>Послуги з замірів опору ізоляції</t>
  </si>
  <si>
    <t>Поточний ремонт методичного кабінета</t>
  </si>
  <si>
    <t>Встановлення освітлення сцени</t>
  </si>
  <si>
    <t>ПРИМІТКА: натуральні показники повинні відповідати  натуральним показникам на 2019 рік затвердженими наказом Департаменту освіти і науки ХОДА (група ЦГО), якщо необхідно, то менше</t>
  </si>
  <si>
    <t xml:space="preserve">показники на оплату комунальних послуг та енергоносіїв на 2020 рік </t>
  </si>
  <si>
    <t>Очікуване споживання в натуральних показниках у 2020 році</t>
  </si>
  <si>
    <t>Затверджено на 2019 рік  з урахуванням змін, у натуральних показниках</t>
  </si>
  <si>
    <t>Затверджено на 2019 рік  з урахуванням змін станом на 01.09.2019, грн</t>
  </si>
  <si>
    <t>Фактичні видатки за 2018 рік, грн</t>
  </si>
  <si>
    <t>Відсоток зростання 2020 року проти 2019 року</t>
  </si>
  <si>
    <t>Прогноз на 2020 рік, грн</t>
  </si>
  <si>
    <t>Затверджено на 2019 рік  з урахуванням змін станом на 01.09.2019  грн</t>
  </si>
  <si>
    <t>Прогноз на 2020 рік  (грн)</t>
  </si>
  <si>
    <t>Земельний податок</t>
  </si>
  <si>
    <t>податок</t>
  </si>
  <si>
    <t xml:space="preserve">Прогнозний розрахунок фонду оплати праці на 2020 рік по галузі "Освіта"                 </t>
  </si>
  <si>
    <t>ПРОГНОЗНІ ПОКАЗНИКИ до проекту обласного бюджету на 2020 рік</t>
  </si>
  <si>
    <t xml:space="preserve">Затверджено на 2019 рік                (з урахув. змін)                           </t>
  </si>
  <si>
    <t>Прогнозний розрахунок на 2020 рік</t>
  </si>
  <si>
    <t>РОЗРАХУНКИ-ОБГРУНТУВАННЯ ПОКАЗНИКІВ ВИДАТКІВ БЮДЖЕТУ, ВКЛЮЧЕНИХ ДО КОШТОРИСУ НА 2020 РІК (ЗАГАЛЬНИЙ ФОНД )</t>
  </si>
  <si>
    <t>дипломи 15*5</t>
  </si>
  <si>
    <t>дипломи 250*5</t>
  </si>
  <si>
    <t xml:space="preserve"> дипломи 100*5</t>
  </si>
  <si>
    <t xml:space="preserve">дипломи 2000*5; харчування 700*33,28; оренда сцени, тех.супровід-10000 </t>
  </si>
  <si>
    <t>дипломи 50*5; відеоз'ємка, трансляція 10000</t>
  </si>
  <si>
    <t>Обласний конкурс "Веселі забавляння" організаторів ігрових програм</t>
  </si>
  <si>
    <t>Обласна акція "Лідер позашкілля"</t>
  </si>
  <si>
    <t>вересень-травень</t>
  </si>
  <si>
    <t>Обласний семінар-практикум для директорів позашкільних навчальних закладів</t>
  </si>
  <si>
    <t>Студія професійного спілкування культорганізаторів, педагогів-організаторів</t>
  </si>
  <si>
    <t>Обласний семінар-практикум для керівників гуртків закладів прфесійної (професійно-технічної) освіти спільно з навчально-методичним центром професійно-технічної освіти у Херсонській області</t>
  </si>
  <si>
    <t>оренда зала 3*15000; оренда автобуса 4*5000; харчув. 2000*33,28; технічний супровід 3*5000; оформлення сцени-4000; відеоз'ємка-3*5000; дипломи 2000*5; значки2000*5;статуетки 500*120</t>
  </si>
  <si>
    <t xml:space="preserve">Кількість штатних одиниць станом на 01.09.18 р. </t>
  </si>
  <si>
    <t xml:space="preserve">Штатна чисельність станом на 01.09.19 р. </t>
  </si>
  <si>
    <t xml:space="preserve"> Місячний фонд за штатним розписом станом на 01 січня  2019 року</t>
  </si>
  <si>
    <t xml:space="preserve"> Місячний фонд за штатним розписом станом на 01 вересня  2019 року</t>
  </si>
  <si>
    <t xml:space="preserve"> Місячний фонд за штатним розписом станом на 01 січня 2020 року</t>
  </si>
  <si>
    <t xml:space="preserve">Всього ФОП за схемним окладом на 2020 рік </t>
  </si>
  <si>
    <t>Доплата до 4723</t>
  </si>
  <si>
    <t>Разом з урахуванням доплат до 4723</t>
  </si>
  <si>
    <t>Тарифні розряди на 2020 рік</t>
  </si>
  <si>
    <t>з 01.01.20</t>
  </si>
  <si>
    <t>І тарифний ЄТС з 01.01.2020</t>
  </si>
  <si>
    <t>Сертифікати 40*5;Картон 450;краски-150;ножниці 20*22;термоклей-5*50;термопістолет-5*15;шпагат 5*20; фліпчарт альбоми -;цвітна бумага 5*120;фломастери 5*80;карандаши 20*3;Клей ПВА 5*20;булавки 10*10;маркери 5*10;фотобумага-200;ткань2м*50;фоамірант-350</t>
  </si>
  <si>
    <t>сертифікати 20*5;папки-уголки-20*оренда автобуса 5000 грн.</t>
  </si>
  <si>
    <t>дипломи 600*5;харчув.200*33,28</t>
  </si>
  <si>
    <t>дипломи 600*5;харчув.300*33,28</t>
  </si>
  <si>
    <t>9 Оплата послуг з оренди приміщень</t>
  </si>
  <si>
    <t>Оренда зали для проведення урочистого святкування 75-тиріччя закладу</t>
  </si>
  <si>
    <t>Ножниці (семінар)</t>
  </si>
  <si>
    <t>Папка-уголок (семінар)</t>
  </si>
  <si>
    <t>Картон Ф-А1 (семінар)</t>
  </si>
  <si>
    <t>Краски (семінар)</t>
  </si>
  <si>
    <t>Термоклей (семінар)</t>
  </si>
  <si>
    <t>Термопістолет (семінар)</t>
  </si>
  <si>
    <t>Шпагат (семінар)</t>
  </si>
  <si>
    <t>Фліпчарт альбом (семінар)</t>
  </si>
  <si>
    <t>Лєнта (семінар)</t>
  </si>
  <si>
    <t>м</t>
  </si>
  <si>
    <t>Клей ПВА (семінар)</t>
  </si>
  <si>
    <t>Бумага кольорова (семінар)</t>
  </si>
  <si>
    <t>Тканина (семінар)</t>
  </si>
  <si>
    <t>Фломастер (семінар)</t>
  </si>
  <si>
    <t>уп.</t>
  </si>
  <si>
    <t>Карандаш простий (семінар)</t>
  </si>
  <si>
    <t>Маркер (семінар)</t>
  </si>
  <si>
    <t>Фоамірант (семінар)</t>
  </si>
  <si>
    <t>Фотобумага (семінар)</t>
  </si>
  <si>
    <t>Диски СD, DVD (семінар)</t>
  </si>
  <si>
    <t>Бланки сертифікатів</t>
  </si>
  <si>
    <t>сертифікати 30*5; диски 30*9;уголок 30*3</t>
  </si>
  <si>
    <t>диски 20*9; сертифікати 20*5; уголок 20*3</t>
  </si>
  <si>
    <t>Разом підвищення на 2020 рік</t>
  </si>
  <si>
    <t>Разом фонд заробітної плати на 2020 рік (КЕКВ 2111)</t>
  </si>
  <si>
    <r>
      <t xml:space="preserve">Затверджено на оплату праці                                          </t>
    </r>
    <r>
      <rPr>
        <b/>
        <sz val="14"/>
        <rFont val="Times New Roman"/>
        <family val="1"/>
      </rPr>
      <t xml:space="preserve">на 2019 рік          </t>
    </r>
    <r>
      <rPr>
        <sz val="14"/>
        <rFont val="Times New Roman"/>
        <family val="1"/>
      </rPr>
      <t xml:space="preserve">                              (КЕКВ 2111+2120) з урахуванням змін</t>
    </r>
  </si>
  <si>
    <t>Фонд оплати праці з нарахуваннями на 2020 рік (2111+2120)</t>
  </si>
  <si>
    <t>Назва установи, закладу</t>
  </si>
  <si>
    <t>Кількість штатних одиниць на 01.01.2019</t>
  </si>
  <si>
    <t>Відхилення</t>
  </si>
  <si>
    <t>Контингент дітей, вихованців, підопічних, ліжок</t>
  </si>
  <si>
    <t xml:space="preserve"> придбання паливо-мастильних матеріалів (тис.грн)</t>
  </si>
  <si>
    <t xml:space="preserve">кількість автотранспортних засобів (одиниць) </t>
  </si>
  <si>
    <t>Середні витрати на утримання однієї машини по установі (тис.грн)</t>
  </si>
  <si>
    <t>придбання запчастин для  ремонту автотранспортних засобів (тис.грн)</t>
  </si>
  <si>
    <t>Середні витрати на ремонт однієї машини              (тис.грн)</t>
  </si>
  <si>
    <t xml:space="preserve">придбання канцтоварів, креслярського, письмового приладдя, паперу, вітальних листівок, конвертів, марок, бланків, буклетів тощо (тис.грн) </t>
  </si>
  <si>
    <t>Середні витрати на канцелярські вироби у розрахунку  на                   1 шт. од             (тис.грн)</t>
  </si>
  <si>
    <t>придбання миючих та деззасобів, засобів для гігієни (тис.грн)</t>
  </si>
  <si>
    <t>придбання миючих та деззасобів, засобів для гігієни вихованців (тис.грн)</t>
  </si>
  <si>
    <t>з них:</t>
  </si>
  <si>
    <t>придбання або передплата періодичних видань, довідкових, інформаційних видань тощо (тис.грн)</t>
  </si>
  <si>
    <t>Інші (розшифрувати)</t>
  </si>
  <si>
    <t>Розшифровка інших видатків по КЕКВ 2210</t>
  </si>
  <si>
    <t>Середні витрати на придбання миючих та деззасобів та у розрахунку  на 1 шт. од             (тис.грн)</t>
  </si>
  <si>
    <t>Середні витрати на придбання миючих та деззасобів у розрахунку  на  1 дитину, вихованця, підопічного, ліжко             (тис.грн)</t>
  </si>
  <si>
    <t>Середні витрати інших видатків у розрахунку  на 1 шт. од             (тис.грн)</t>
  </si>
  <si>
    <t>Середні витрати інших видатків у розрахунку  на             1 дитину, вихованця, підопічного, ліжко             (тис.грн)</t>
  </si>
  <si>
    <t>4=3-2</t>
  </si>
  <si>
    <t>11=9/10</t>
  </si>
  <si>
    <t>13=12/10</t>
  </si>
  <si>
    <t>15=14/3</t>
  </si>
  <si>
    <t>18=16/3</t>
  </si>
  <si>
    <t>19=17/5</t>
  </si>
  <si>
    <t>22=21/3</t>
  </si>
  <si>
    <t>23=21/5</t>
  </si>
  <si>
    <t xml:space="preserve">Придбання та виготовлення бланків дипломів, свідоцтв, посвідчень, грамот, класних журналів, бухгалтерських, статистичних та інших бланків; рекламних буклетів, візитних карток, запрошень, мап, схем, макетів, плакатів, медалей, нагрудних знаків, печаток і штампів, стендів </t>
  </si>
  <si>
    <t>Придбання аптечок та їх поповнення (у тому числі дорожніх), якщо установа (організація) не має медичного кабінету чи пункту, а також видатки на придбання лікарських засобів, виробів медичного призначення, які використовуються медичними навчальними закладами у навчальному процес</t>
  </si>
  <si>
    <t>Придбання матеріалів</t>
  </si>
  <si>
    <t>Придбання будівельних матеріалів</t>
  </si>
  <si>
    <t>Придбання обладнання</t>
  </si>
  <si>
    <t>Придбання інвентарю та інструментів для господарської діяльності, а також для благоустрою території</t>
  </si>
  <si>
    <t>Придбання малоцінних предметів (фізкультурного та спортивного інвентарю, велосипедів, калькуляторів, іграшок для дитячих установ тощо)</t>
  </si>
  <si>
    <t>Придбання та виготовлення меблів (столів, стільців, шаф, тумбочок тощо), жалюзі, ролетів, металевих ґрат, віконних та дверних блоків тощо</t>
  </si>
  <si>
    <t>Придбання комплектувальних виробів і деталей для ремонту всіх видів виробничого та невиробничого обладнання; витратних та інших матеріалів до комп'ютерної техніки та оргтехніки</t>
  </si>
  <si>
    <t>Придбання сувенірів, подарунків (у тому числі новорічних)</t>
  </si>
  <si>
    <t>Придбання та виготовлення білизни (для вихованців)</t>
  </si>
  <si>
    <t>Придбання та виготовлення білизни (для інших потреб закладу)</t>
  </si>
  <si>
    <t xml:space="preserve">Оплата послуг зв'язку та Інтернету  </t>
  </si>
  <si>
    <t xml:space="preserve">Оплата послуг страхування (водіїв) </t>
  </si>
  <si>
    <t>Оплата ремонтних послуг (приміщень, обладнання)</t>
  </si>
  <si>
    <t>Оплата ремонтних послуг (автотранспорту)</t>
  </si>
  <si>
    <t xml:space="preserve">Оплата банківських послуг </t>
  </si>
  <si>
    <t xml:space="preserve">Оплата охорони (кнопка виклику охорони, пожежна) </t>
  </si>
  <si>
    <t xml:space="preserve">Вивіз сміття </t>
  </si>
  <si>
    <t>Плата за оренду приміщень, автотранспорту</t>
  </si>
  <si>
    <t>Прання білизни</t>
  </si>
  <si>
    <t xml:space="preserve">Інші (розшифрувати)  </t>
  </si>
  <si>
    <t xml:space="preserve">Примітка розшифровка </t>
  </si>
  <si>
    <t>Оплата послуг лікувальних, медичних закладів (проведення медогляду)</t>
  </si>
  <si>
    <t>Оплата послуг з харчування на період проведення заходу</t>
  </si>
  <si>
    <t>оплата послуг з  технічного обслуговування транспортних засобів, обладнання, техніки, механізмів, локальної мережі, систем пожежогасіння, охоронної сигналізації, систем вентиляції, ескалаторів, ліфтів, сміттєпроводів, видатки на технічне обслуговування та утримання в належному стані систем вуличного освітлення, внутрішніх та зовнішніх мереж тепло-, водо-, електро-, газопостачання та водовідведення, підготовку до опалювального сезону теплових господарств; оплата поточного ремонту доріг, будівель, приміщень тощо;</t>
  </si>
  <si>
    <t>оплатапроїзду, добових, проживання та інших витрат тренерів, суддів, інших учасників заходів</t>
  </si>
  <si>
    <t>оплата послуг з розробки нормативів, паспортів та надання дозволів на водокористування; надання дозволів на відведення земельних ділянок; виготовлення технічної документації на земельні ділянки; експертних висновків, рекомендацій тощо; оплата послуг з розробки проектно-кошторисної документації для поточного ремонту, монтажу обладнання та устаткування</t>
  </si>
  <si>
    <t>оплата послуг з технічного обслуговування обладнання та адміністрування програмного забезпечення</t>
  </si>
  <si>
    <t>оплата послуг з перезарядки вогнегасників, картриджів, тонерів, послуг з надання теле-, радіоефіру, фотопослуг та послуг із ксерокопіювання, надання оголошень у засобах масової інформації, у тому числі електронних, виготовлення відеофільму (крім випадків, коли після виготовлення відеофільм береться на облік як нематеріальний актив);</t>
  </si>
  <si>
    <t>оплата експлуатаційних послуг, пов’язаних з утриманням будинків і споруд та прибудинкових територій</t>
  </si>
  <si>
    <t xml:space="preserve">Використано за 8 місяців 2019 року </t>
  </si>
  <si>
    <t xml:space="preserve">План з урахуванням змін на 2019 рік станом на 01.09.19 </t>
  </si>
  <si>
    <t>ВСЬОГО на 2020 рік</t>
  </si>
  <si>
    <t>План з урахуванням змін на 2019 рік</t>
  </si>
  <si>
    <t>Прогноз на 2020 рік</t>
  </si>
  <si>
    <t>Медогляд працівників первинний (жінки)</t>
  </si>
  <si>
    <t>Медогляд працівників первинний (чоловіки)</t>
  </si>
  <si>
    <t>Медогляд  працівників річний (жінки)</t>
  </si>
  <si>
    <t>Використано за 8 місяців 2019 року за КЕКВ 2210  (тис.грн)</t>
  </si>
  <si>
    <t>План з урахуванням змін на 2019 рік за КЕКВ 2210  (тис.грн)</t>
  </si>
  <si>
    <t xml:space="preserve">                                                      по Херсонському державному будинку художньої творчості</t>
  </si>
  <si>
    <t>Дверні блоки</t>
  </si>
  <si>
    <t>Капітальні видатки за напрямками
(без власних надходжень бюджетних установ)</t>
  </si>
  <si>
    <t>АТО</t>
  </si>
  <si>
    <t>Проект бюджета 2020 року</t>
  </si>
  <si>
    <t>№</t>
  </si>
  <si>
    <t>КТПКВКМБ</t>
  </si>
  <si>
    <t>Захід (короткий зміст)    /    Об'єкт</t>
  </si>
  <si>
    <t>Строк реалізації об'єкта</t>
  </si>
  <si>
    <t>Кошторисна вартість, тис.грн</t>
  </si>
  <si>
    <t>Рівень будівельної готовності, %</t>
  </si>
  <si>
    <t>Сума, тис.грн</t>
  </si>
  <si>
    <t>Джерело фінансування</t>
  </si>
  <si>
    <t>Капітальний ремонт даху</t>
  </si>
  <si>
    <t>обласний бюджет</t>
  </si>
  <si>
    <t xml:space="preserve">Гр 4 - 6 стосуються лише об'єктів будівництва, реконструкції, реставрації </t>
  </si>
  <si>
    <t>Методист вищої категорії,методист</t>
  </si>
  <si>
    <t xml:space="preserve">                             Прогнозні розрахунки на 2020 рік за КЕКВ 2210 "Предмети, матеріали, обладнання та інвентар"</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</si>
</sst>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
    <numFmt numFmtId="183" formatCode="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_₴"/>
    <numFmt numFmtId="190" formatCode="_(* #,##0.00_);_(* \(#,##0.00\);_(* &quot;-&quot;??_);_(@_)"/>
    <numFmt numFmtId="191" formatCode="_(* #,##0_);_(* \(#,##0\);_(* &quot;-&quot;??_);_(@_)"/>
    <numFmt numFmtId="192" formatCode="0.0000"/>
    <numFmt numFmtId="193" formatCode="0.00000"/>
    <numFmt numFmtId="194" formatCode="#,##0.0000"/>
  </numFmts>
  <fonts count="85">
    <font>
      <sz val="10"/>
      <name val="Arial"/>
      <family val="0"/>
    </font>
    <font>
      <sz val="11"/>
      <color indexed="8"/>
      <name val="Calibri"/>
      <family val="2"/>
    </font>
    <font>
      <sz val="12"/>
      <name val="Times New Roman"/>
      <family val="1"/>
    </font>
    <font>
      <b/>
      <sz val="12"/>
      <name val="Times New Roman"/>
      <family val="1"/>
    </font>
    <font>
      <b/>
      <i/>
      <sz val="12"/>
      <name val="Times New Roman"/>
      <family val="1"/>
    </font>
    <font>
      <sz val="14"/>
      <name val="Times New Roman"/>
      <family val="1"/>
    </font>
    <font>
      <sz val="13"/>
      <name val="Times New Roman"/>
      <family val="1"/>
    </font>
    <font>
      <sz val="14"/>
      <color indexed="8"/>
      <name val="Times New Roman"/>
      <family val="1"/>
    </font>
    <font>
      <sz val="10"/>
      <name val="Times New Roman"/>
      <family val="1"/>
    </font>
    <font>
      <b/>
      <sz val="14"/>
      <name val="Times New Roman"/>
      <family val="1"/>
    </font>
    <font>
      <b/>
      <i/>
      <sz val="14"/>
      <name val="Times New Roman"/>
      <family val="1"/>
    </font>
    <font>
      <b/>
      <i/>
      <sz val="16"/>
      <name val="Times New Roman"/>
      <family val="1"/>
    </font>
    <font>
      <sz val="16"/>
      <name val="Arial"/>
      <family val="2"/>
    </font>
    <font>
      <sz val="8"/>
      <name val="Arial"/>
      <family val="2"/>
    </font>
    <font>
      <sz val="10"/>
      <name val="Helv"/>
      <family val="0"/>
    </font>
    <font>
      <sz val="10"/>
      <name val="Arial Cyr"/>
      <family val="0"/>
    </font>
    <font>
      <sz val="16"/>
      <name val="Times New Roman"/>
      <family val="1"/>
    </font>
    <font>
      <sz val="12"/>
      <name val="Arial"/>
      <family val="2"/>
    </font>
    <font>
      <b/>
      <sz val="14"/>
      <color indexed="8"/>
      <name val="Times New Roman"/>
      <family val="1"/>
    </font>
    <font>
      <i/>
      <sz val="14"/>
      <color indexed="8"/>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Cyr"/>
      <family val="1"/>
    </font>
    <font>
      <b/>
      <sz val="14"/>
      <name val="Arial Rounded MT Bold"/>
      <family val="2"/>
    </font>
    <font>
      <b/>
      <sz val="14"/>
      <name val="Arial Cyr"/>
      <family val="0"/>
    </font>
    <font>
      <b/>
      <sz val="18"/>
      <name val="Times New Roman"/>
      <family val="1"/>
    </font>
    <font>
      <sz val="14"/>
      <color indexed="10"/>
      <name val="Times New Roman"/>
      <family val="1"/>
    </font>
    <font>
      <sz val="9"/>
      <name val="Times New Roman"/>
      <family val="1"/>
    </font>
    <font>
      <sz val="11"/>
      <name val="Times New Roman"/>
      <family val="1"/>
    </font>
    <font>
      <sz val="18"/>
      <name val="Times New Roman"/>
      <family val="1"/>
    </font>
    <font>
      <sz val="11"/>
      <color indexed="10"/>
      <name val="Times New Roman"/>
      <family val="1"/>
    </font>
    <font>
      <b/>
      <sz val="11"/>
      <name val="Times New Roman"/>
      <family val="1"/>
    </font>
    <font>
      <i/>
      <sz val="11"/>
      <name val="Times New Roman"/>
      <family val="1"/>
    </font>
    <font>
      <sz val="14"/>
      <name val="Arial Cyr"/>
      <family val="0"/>
    </font>
    <font>
      <b/>
      <sz val="10"/>
      <name val="Times New Roman"/>
      <family val="1"/>
    </font>
    <font>
      <sz val="14"/>
      <name val="Arial"/>
      <family val="2"/>
    </font>
    <font>
      <sz val="12"/>
      <color indexed="10"/>
      <name val="Times New Roman"/>
      <family val="1"/>
    </font>
    <font>
      <sz val="12"/>
      <color indexed="13"/>
      <name val="Times New Roman"/>
      <family val="1"/>
    </font>
    <font>
      <b/>
      <sz val="12"/>
      <color indexed="9"/>
      <name val="Times New Roman"/>
      <family val="1"/>
    </font>
    <font>
      <b/>
      <sz val="10"/>
      <name val="Arial"/>
      <family val="0"/>
    </font>
    <font>
      <u val="single"/>
      <sz val="10"/>
      <color indexed="12"/>
      <name val="Arial"/>
      <family val="0"/>
    </font>
    <font>
      <sz val="9"/>
      <name val="Arial Cyr"/>
      <family val="0"/>
    </font>
    <font>
      <sz val="8"/>
      <name val="Times New Roman"/>
      <family val="1"/>
    </font>
    <font>
      <sz val="12"/>
      <color indexed="8"/>
      <name val="Times New Roman"/>
      <family val="1"/>
    </font>
    <font>
      <b/>
      <i/>
      <sz val="10"/>
      <name val="Times New Roman"/>
      <family val="1"/>
    </font>
    <font>
      <b/>
      <sz val="10"/>
      <name val="Arial Cyr"/>
      <family val="0"/>
    </font>
    <font>
      <sz val="12"/>
      <name val="Times New Roman CYR"/>
      <family val="1"/>
    </font>
    <font>
      <sz val="12"/>
      <name val="Arial Cyr"/>
      <family val="0"/>
    </font>
    <font>
      <b/>
      <sz val="10"/>
      <color indexed="8"/>
      <name val="Times New Roman"/>
      <family val="1"/>
    </font>
    <font>
      <b/>
      <sz val="11"/>
      <color indexed="8"/>
      <name val="Times New Roman"/>
      <family val="1"/>
    </font>
    <font>
      <b/>
      <i/>
      <sz val="9"/>
      <name val="Times New Roman"/>
      <family val="1"/>
    </font>
    <font>
      <b/>
      <sz val="22"/>
      <name val="Times New Roman"/>
      <family val="1"/>
    </font>
    <font>
      <b/>
      <sz val="26"/>
      <name val="Times New Roman"/>
      <family val="1"/>
    </font>
    <font>
      <sz val="26"/>
      <color indexed="8"/>
      <name val="Times New Roman"/>
      <family val="1"/>
    </font>
    <font>
      <sz val="26"/>
      <color indexed="10"/>
      <name val="Times New Roman"/>
      <family val="1"/>
    </font>
    <font>
      <b/>
      <sz val="28"/>
      <name val="Times New Roman"/>
      <family val="1"/>
    </font>
    <font>
      <sz val="28"/>
      <name val="Times New Roman"/>
      <family val="1"/>
    </font>
    <font>
      <b/>
      <sz val="12"/>
      <name val="Arial"/>
      <family val="2"/>
    </font>
    <font>
      <b/>
      <sz val="11"/>
      <name val="Arial"/>
      <family val="2"/>
    </font>
    <font>
      <b/>
      <sz val="11"/>
      <color indexed="9"/>
      <name val="Arial"/>
      <family val="2"/>
    </font>
    <font>
      <b/>
      <u val="single"/>
      <sz val="12"/>
      <name val="Times New Roman"/>
      <family val="1"/>
    </font>
    <font>
      <b/>
      <sz val="12"/>
      <color indexed="8"/>
      <name val="Times New Roman"/>
      <family val="1"/>
    </font>
    <font>
      <i/>
      <sz val="12"/>
      <color indexed="8"/>
      <name val="Times New Roman"/>
      <family val="1"/>
    </font>
    <font>
      <b/>
      <i/>
      <sz val="11"/>
      <name val="Times New Roman"/>
      <family val="1"/>
    </font>
    <font>
      <i/>
      <u val="single"/>
      <sz val="11"/>
      <name val="Times New Roman"/>
      <family val="1"/>
    </font>
    <font>
      <sz val="11"/>
      <color indexed="9"/>
      <name val="Times New Roman"/>
      <family val="1"/>
    </font>
    <font>
      <b/>
      <sz val="16"/>
      <name val="Arial Cyr"/>
      <family val="0"/>
    </font>
    <font>
      <b/>
      <sz val="12"/>
      <name val="Arial Cyr"/>
      <family val="0"/>
    </font>
    <font>
      <i/>
      <sz val="10"/>
      <name val="Arial Cyr"/>
      <family val="0"/>
    </font>
    <font>
      <b/>
      <sz val="10"/>
      <color indexed="10"/>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top/>
      <bottom style="thin"/>
    </border>
    <border>
      <left/>
      <right/>
      <top/>
      <bottom style="thin">
        <color indexed="8"/>
      </bottom>
    </border>
    <border>
      <left style="thin"/>
      <right style="thin"/>
      <top/>
      <bottom/>
    </border>
    <border>
      <left style="thin"/>
      <right/>
      <top style="thin"/>
      <bottom/>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right style="thin"/>
      <top style="thin"/>
      <bottom/>
    </border>
    <border>
      <left style="thin"/>
      <right>
        <color indexed="63"/>
      </right>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4" fillId="0" borderId="0">
      <alignment/>
      <protection/>
    </xf>
    <xf numFmtId="0" fontId="15" fillId="0" borderId="0">
      <alignment/>
      <protection/>
    </xf>
    <xf numFmtId="0" fontId="15" fillId="0" borderId="0">
      <alignment/>
      <protection/>
    </xf>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749">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xf>
    <xf numFmtId="0" fontId="3" fillId="0" borderId="0" xfId="0" applyFont="1" applyAlignment="1">
      <alignment wrapText="1"/>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wrapText="1"/>
    </xf>
    <xf numFmtId="0" fontId="2" fillId="0" borderId="10" xfId="0" applyFont="1" applyBorder="1" applyAlignment="1">
      <alignment/>
    </xf>
    <xf numFmtId="0" fontId="2" fillId="0" borderId="11" xfId="0" applyFont="1" applyBorder="1" applyAlignment="1">
      <alignment/>
    </xf>
    <xf numFmtId="0" fontId="9" fillId="0" borderId="0" xfId="0" applyFont="1" applyFill="1" applyAlignment="1">
      <alignment/>
    </xf>
    <xf numFmtId="0" fontId="5" fillId="0" borderId="12" xfId="0" applyFont="1" applyFill="1" applyBorder="1" applyAlignment="1">
      <alignment horizontal="center" vertical="center" textRotation="90" wrapText="1"/>
    </xf>
    <xf numFmtId="0" fontId="5" fillId="0" borderId="0" xfId="0" applyFont="1" applyFill="1" applyAlignment="1">
      <alignment horizontal="center" vertical="center"/>
    </xf>
    <xf numFmtId="0" fontId="5" fillId="0" borderId="13" xfId="0" applyFont="1" applyFill="1" applyBorder="1" applyAlignment="1">
      <alignment horizontal="center" vertical="center" textRotation="90" wrapText="1"/>
    </xf>
    <xf numFmtId="0" fontId="9" fillId="0" borderId="10"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horizontal="left" vertical="justify" textRotation="90" wrapText="1"/>
    </xf>
    <xf numFmtId="0" fontId="5" fillId="0" borderId="0" xfId="0" applyFont="1" applyAlignment="1">
      <alignment/>
    </xf>
    <xf numFmtId="0" fontId="9" fillId="0" borderId="0" xfId="0" applyFont="1" applyAlignment="1">
      <alignment/>
    </xf>
    <xf numFmtId="0" fontId="2" fillId="0" borderId="0" xfId="0" applyFont="1" applyBorder="1" applyAlignment="1">
      <alignment/>
    </xf>
    <xf numFmtId="0" fontId="2" fillId="0" borderId="10" xfId="0" applyFont="1" applyFill="1" applyBorder="1" applyAlignment="1">
      <alignment wrapText="1"/>
    </xf>
    <xf numFmtId="0" fontId="3" fillId="0" borderId="10" xfId="0" applyFont="1" applyFill="1" applyBorder="1" applyAlignment="1">
      <alignment wrapText="1"/>
    </xf>
    <xf numFmtId="0" fontId="2" fillId="0" borderId="0" xfId="0" applyFont="1" applyBorder="1" applyAlignment="1">
      <alignment wrapText="1"/>
    </xf>
    <xf numFmtId="0" fontId="9" fillId="0" borderId="14" xfId="0" applyFont="1" applyBorder="1" applyAlignment="1">
      <alignment wrapText="1"/>
    </xf>
    <xf numFmtId="0" fontId="9" fillId="0" borderId="10" xfId="0" applyFont="1" applyBorder="1" applyAlignment="1">
      <alignment wrapText="1"/>
    </xf>
    <xf numFmtId="0" fontId="2" fillId="0" borderId="1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horizontal="center" vertical="center" textRotation="90" wrapText="1"/>
    </xf>
    <xf numFmtId="0" fontId="2" fillId="0" borderId="10" xfId="0" applyFont="1" applyFill="1" applyBorder="1" applyAlignment="1">
      <alignment vertical="center" textRotation="90" wrapText="1"/>
    </xf>
    <xf numFmtId="0" fontId="2" fillId="0" borderId="0" xfId="0" applyFont="1" applyFill="1" applyBorder="1" applyAlignment="1">
      <alignment/>
    </xf>
    <xf numFmtId="0" fontId="2" fillId="24" borderId="10" xfId="0" applyFont="1" applyFill="1" applyBorder="1" applyAlignment="1">
      <alignment horizontal="center" vertical="center" textRotation="90" wrapText="1"/>
    </xf>
    <xf numFmtId="0" fontId="2" fillId="24" borderId="10" xfId="0" applyFont="1" applyFill="1" applyBorder="1" applyAlignment="1">
      <alignment horizontal="center" vertical="center" wrapText="1"/>
    </xf>
    <xf numFmtId="0" fontId="4" fillId="24" borderId="10" xfId="0" applyFont="1" applyFill="1" applyBorder="1" applyAlignment="1">
      <alignment/>
    </xf>
    <xf numFmtId="0" fontId="4" fillId="0" borderId="10" xfId="0" applyFont="1" applyFill="1" applyBorder="1" applyAlignment="1">
      <alignment/>
    </xf>
    <xf numFmtId="0" fontId="3" fillId="24" borderId="10" xfId="0" applyFont="1" applyFill="1" applyBorder="1" applyAlignment="1">
      <alignment horizontal="right" wrapText="1"/>
    </xf>
    <xf numFmtId="1" fontId="3" fillId="0" borderId="10" xfId="0" applyNumberFormat="1" applyFont="1" applyFill="1" applyBorder="1" applyAlignment="1">
      <alignment horizontal="right" wrapText="1"/>
    </xf>
    <xf numFmtId="0" fontId="2" fillId="0" borderId="0" xfId="0" applyFont="1" applyFill="1" applyBorder="1" applyAlignment="1">
      <alignment wrapText="1"/>
    </xf>
    <xf numFmtId="0" fontId="3" fillId="0" borderId="0" xfId="0" applyFont="1" applyFill="1" applyBorder="1" applyAlignment="1">
      <alignment wrapText="1"/>
    </xf>
    <xf numFmtId="0" fontId="16" fillId="0" borderId="0" xfId="0" applyFont="1" applyAlignment="1">
      <alignment/>
    </xf>
    <xf numFmtId="0" fontId="2" fillId="0" borderId="11" xfId="0" applyFont="1" applyFill="1" applyBorder="1" applyAlignment="1">
      <alignment/>
    </xf>
    <xf numFmtId="1" fontId="3" fillId="0" borderId="10" xfId="0" applyNumberFormat="1" applyFont="1" applyBorder="1" applyAlignment="1">
      <alignment/>
    </xf>
    <xf numFmtId="0" fontId="0" fillId="0" borderId="0" xfId="0" applyBorder="1" applyAlignment="1">
      <alignment/>
    </xf>
    <xf numFmtId="0" fontId="5" fillId="0" borderId="11" xfId="0" applyFont="1" applyFill="1" applyBorder="1" applyAlignment="1">
      <alignment/>
    </xf>
    <xf numFmtId="2" fontId="3" fillId="0" borderId="10" xfId="0" applyNumberFormat="1" applyFont="1" applyFill="1" applyBorder="1" applyAlignment="1">
      <alignment wrapText="1"/>
    </xf>
    <xf numFmtId="0" fontId="2" fillId="0" borderId="0" xfId="0" applyFont="1" applyFill="1" applyAlignment="1">
      <alignment wrapText="1"/>
    </xf>
    <xf numFmtId="2" fontId="2" fillId="0" borderId="10" xfId="0" applyNumberFormat="1" applyFont="1" applyFill="1" applyBorder="1" applyAlignment="1">
      <alignment wrapText="1"/>
    </xf>
    <xf numFmtId="0" fontId="3" fillId="0" borderId="10" xfId="0" applyFont="1" applyFill="1" applyBorder="1" applyAlignment="1">
      <alignment horizontal="center" vertical="center" wrapText="1"/>
    </xf>
    <xf numFmtId="0" fontId="3" fillId="0" borderId="0" xfId="0" applyFont="1" applyFill="1" applyAlignment="1">
      <alignment/>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Alignment="1">
      <alignment/>
    </xf>
    <xf numFmtId="1" fontId="2" fillId="0" borderId="10" xfId="0" applyNumberFormat="1" applyFont="1" applyFill="1" applyBorder="1" applyAlignment="1">
      <alignment wrapText="1"/>
    </xf>
    <xf numFmtId="49" fontId="2" fillId="0"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2" fontId="3" fillId="0" borderId="10" xfId="0" applyNumberFormat="1" applyFont="1" applyFill="1" applyBorder="1" applyAlignment="1">
      <alignment horizontal="right" wrapText="1"/>
    </xf>
    <xf numFmtId="0" fontId="3" fillId="0" borderId="10" xfId="0" applyFont="1" applyFill="1" applyBorder="1" applyAlignment="1">
      <alignment horizontal="center" wrapText="1"/>
    </xf>
    <xf numFmtId="2" fontId="3" fillId="0" borderId="10" xfId="0" applyNumberFormat="1" applyFont="1" applyFill="1" applyBorder="1" applyAlignment="1">
      <alignment horizontal="center" wrapText="1"/>
    </xf>
    <xf numFmtId="0" fontId="0" fillId="0" borderId="0" xfId="0" applyFill="1" applyAlignment="1">
      <alignment/>
    </xf>
    <xf numFmtId="2"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xf>
    <xf numFmtId="2" fontId="5" fillId="0" borderId="10" xfId="0" applyNumberFormat="1" applyFont="1" applyFill="1" applyBorder="1" applyAlignment="1">
      <alignment/>
    </xf>
    <xf numFmtId="2" fontId="9" fillId="0" borderId="10" xfId="0" applyNumberFormat="1" applyFont="1" applyFill="1" applyBorder="1" applyAlignment="1">
      <alignment/>
    </xf>
    <xf numFmtId="1" fontId="3" fillId="0" borderId="10" xfId="0" applyNumberFormat="1" applyFont="1" applyFill="1" applyBorder="1" applyAlignment="1">
      <alignment wrapText="1"/>
    </xf>
    <xf numFmtId="1" fontId="2" fillId="0" borderId="0" xfId="0" applyNumberFormat="1" applyFont="1" applyFill="1" applyAlignment="1">
      <alignment/>
    </xf>
    <xf numFmtId="1" fontId="3" fillId="0" borderId="10" xfId="0" applyNumberFormat="1" applyFont="1" applyFill="1" applyBorder="1" applyAlignment="1">
      <alignment/>
    </xf>
    <xf numFmtId="0" fontId="2" fillId="0" borderId="16" xfId="0" applyFont="1" applyFill="1" applyBorder="1" applyAlignment="1">
      <alignment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horizontal="center"/>
    </xf>
    <xf numFmtId="0" fontId="20" fillId="0" borderId="0" xfId="0" applyFont="1" applyAlignment="1">
      <alignment/>
    </xf>
    <xf numFmtId="0" fontId="2" fillId="0" borderId="17" xfId="0" applyFont="1" applyFill="1" applyBorder="1" applyAlignment="1">
      <alignment wrapText="1"/>
    </xf>
    <xf numFmtId="0" fontId="2" fillId="0" borderId="17" xfId="0" applyFont="1" applyFill="1" applyBorder="1" applyAlignment="1">
      <alignment horizontal="center" wrapText="1"/>
    </xf>
    <xf numFmtId="0" fontId="3" fillId="0" borderId="17" xfId="0" applyFont="1" applyFill="1" applyBorder="1" applyAlignment="1">
      <alignment wrapText="1"/>
    </xf>
    <xf numFmtId="16" fontId="2" fillId="0" borderId="0" xfId="0" applyNumberFormat="1" applyFont="1" applyFill="1" applyAlignment="1">
      <alignment/>
    </xf>
    <xf numFmtId="0" fontId="3" fillId="0" borderId="11" xfId="0" applyFont="1" applyFill="1" applyBorder="1" applyAlignment="1">
      <alignment wrapText="1"/>
    </xf>
    <xf numFmtId="0" fontId="15" fillId="0" borderId="0" xfId="54">
      <alignment/>
      <protection/>
    </xf>
    <xf numFmtId="0" fontId="15" fillId="0" borderId="0" xfId="54" applyBorder="1">
      <alignment/>
      <protection/>
    </xf>
    <xf numFmtId="0" fontId="16" fillId="0" borderId="10" xfId="0" applyNumberFormat="1" applyFont="1" applyFill="1" applyBorder="1" applyAlignment="1">
      <alignment horizontal="right"/>
    </xf>
    <xf numFmtId="0" fontId="3" fillId="0" borderId="18" xfId="0" applyFont="1" applyFill="1" applyBorder="1" applyAlignment="1">
      <alignment wrapText="1"/>
    </xf>
    <xf numFmtId="0" fontId="2" fillId="0" borderId="19" xfId="0" applyFont="1" applyFill="1" applyBorder="1" applyAlignment="1">
      <alignment/>
    </xf>
    <xf numFmtId="0" fontId="41" fillId="0" borderId="0" xfId="0" applyFont="1" applyAlignment="1">
      <alignment/>
    </xf>
    <xf numFmtId="3" fontId="16" fillId="25" borderId="0" xfId="0" applyNumberFormat="1" applyFont="1" applyFill="1" applyAlignment="1">
      <alignment/>
    </xf>
    <xf numFmtId="2" fontId="2" fillId="0" borderId="10" xfId="0" applyNumberFormat="1" applyFont="1" applyFill="1" applyBorder="1" applyAlignment="1">
      <alignment/>
    </xf>
    <xf numFmtId="2" fontId="2" fillId="0" borderId="10" xfId="0" applyNumberFormat="1" applyFont="1" applyFill="1" applyBorder="1" applyAlignment="1">
      <alignment horizontal="right"/>
    </xf>
    <xf numFmtId="0" fontId="5" fillId="0" borderId="10" xfId="0" applyFont="1" applyFill="1" applyBorder="1" applyAlignment="1">
      <alignment vertical="center" wrapText="1"/>
    </xf>
    <xf numFmtId="10" fontId="2" fillId="0" borderId="10" xfId="0" applyNumberFormat="1" applyFont="1" applyFill="1" applyBorder="1" applyAlignment="1">
      <alignment wrapText="1"/>
    </xf>
    <xf numFmtId="0" fontId="12" fillId="0" borderId="0" xfId="0" applyFont="1" applyFill="1" applyAlignment="1">
      <alignment horizontal="center" vertical="center"/>
    </xf>
    <xf numFmtId="1" fontId="16" fillId="0" borderId="0" xfId="0" applyNumberFormat="1" applyFont="1" applyAlignment="1">
      <alignment/>
    </xf>
    <xf numFmtId="1" fontId="2" fillId="0" borderId="0" xfId="0" applyNumberFormat="1" applyFont="1" applyFill="1" applyBorder="1" applyAlignment="1">
      <alignment wrapText="1"/>
    </xf>
    <xf numFmtId="0" fontId="10" fillId="0" borderId="0" xfId="0" applyFont="1" applyFill="1" applyAlignment="1">
      <alignment/>
    </xf>
    <xf numFmtId="0" fontId="5" fillId="0" borderId="10" xfId="0" applyFont="1" applyFill="1" applyBorder="1" applyAlignment="1">
      <alignment horizontal="right" vertical="center" wrapText="1"/>
    </xf>
    <xf numFmtId="2" fontId="5" fillId="0" borderId="10" xfId="0" applyNumberFormat="1" applyFont="1" applyFill="1" applyBorder="1" applyAlignment="1">
      <alignment horizontal="right"/>
    </xf>
    <xf numFmtId="0" fontId="5" fillId="0" borderId="10" xfId="0" applyFont="1" applyFill="1" applyBorder="1" applyAlignment="1">
      <alignment horizontal="right"/>
    </xf>
    <xf numFmtId="0" fontId="9" fillId="0" borderId="10" xfId="0" applyFont="1" applyFill="1" applyBorder="1" applyAlignment="1">
      <alignment horizontal="center"/>
    </xf>
    <xf numFmtId="0" fontId="9" fillId="0" borderId="10" xfId="0" applyFont="1" applyFill="1" applyBorder="1" applyAlignment="1">
      <alignment horizontal="right"/>
    </xf>
    <xf numFmtId="0" fontId="17" fillId="0" borderId="0" xfId="0" applyFont="1" applyFill="1" applyAlignment="1">
      <alignment/>
    </xf>
    <xf numFmtId="1" fontId="2" fillId="0" borderId="10" xfId="0" applyNumberFormat="1" applyFont="1" applyFill="1" applyBorder="1" applyAlignment="1">
      <alignment horizontal="center" vertical="center" wrapText="1"/>
    </xf>
    <xf numFmtId="2" fontId="2" fillId="0" borderId="0" xfId="0" applyNumberFormat="1" applyFont="1" applyFill="1" applyAlignment="1">
      <alignment/>
    </xf>
    <xf numFmtId="0" fontId="9" fillId="0" borderId="10" xfId="0" applyFont="1" applyFill="1" applyBorder="1" applyAlignment="1">
      <alignment vertical="center" wrapText="1"/>
    </xf>
    <xf numFmtId="1" fontId="9" fillId="0" borderId="10" xfId="0" applyNumberFormat="1" applyFont="1" applyFill="1" applyBorder="1" applyAlignment="1">
      <alignment/>
    </xf>
    <xf numFmtId="0" fontId="44" fillId="0" borderId="0" xfId="0" applyFont="1" applyFill="1" applyAlignment="1">
      <alignment/>
    </xf>
    <xf numFmtId="0" fontId="5"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3" fontId="2" fillId="0" borderId="10" xfId="54" applyNumberFormat="1" applyFont="1" applyFill="1" applyBorder="1" applyAlignment="1">
      <alignment horizontal="center" vertical="center" wrapText="1"/>
      <protection/>
    </xf>
    <xf numFmtId="3" fontId="2" fillId="0" borderId="10" xfId="54" applyNumberFormat="1" applyFont="1" applyFill="1" applyBorder="1" applyAlignment="1">
      <alignment horizontal="center" vertical="center" textRotation="90" wrapText="1"/>
      <protection/>
    </xf>
    <xf numFmtId="0" fontId="43" fillId="0" borderId="0" xfId="0" applyFont="1" applyFill="1" applyBorder="1" applyAlignment="1">
      <alignment horizontal="center" vertical="center" wrapText="1"/>
    </xf>
    <xf numFmtId="2" fontId="45" fillId="0" borderId="0" xfId="0" applyNumberFormat="1" applyFont="1" applyFill="1" applyBorder="1" applyAlignment="1">
      <alignment horizontal="center" vertical="center" wrapText="1"/>
    </xf>
    <xf numFmtId="0" fontId="47" fillId="0" borderId="0" xfId="0" applyFont="1" applyFill="1" applyBorder="1" applyAlignment="1">
      <alignment horizontal="left" vertical="center" wrapText="1"/>
    </xf>
    <xf numFmtId="0" fontId="48" fillId="0" borderId="0" xfId="0" applyFont="1" applyFill="1" applyAlignment="1">
      <alignment horizontal="center" vertical="center"/>
    </xf>
    <xf numFmtId="0" fontId="19" fillId="0" borderId="0" xfId="0" applyFont="1" applyBorder="1" applyAlignment="1">
      <alignment wrapText="1"/>
    </xf>
    <xf numFmtId="0" fontId="19" fillId="0" borderId="0" xfId="0" applyFont="1" applyBorder="1" applyAlignment="1">
      <alignment horizontal="center"/>
    </xf>
    <xf numFmtId="1" fontId="16" fillId="0" borderId="0" xfId="0" applyNumberFormat="1" applyFont="1" applyBorder="1" applyAlignment="1">
      <alignment/>
    </xf>
    <xf numFmtId="0" fontId="17" fillId="0" borderId="0" xfId="0" applyFont="1" applyBorder="1" applyAlignment="1">
      <alignment/>
    </xf>
    <xf numFmtId="0" fontId="16" fillId="0" borderId="0" xfId="0" applyFont="1" applyBorder="1" applyAlignment="1">
      <alignment/>
    </xf>
    <xf numFmtId="0" fontId="18" fillId="0" borderId="0" xfId="0" applyFont="1" applyBorder="1" applyAlignment="1">
      <alignment wrapText="1"/>
    </xf>
    <xf numFmtId="0" fontId="18" fillId="0" borderId="0" xfId="0" applyFont="1" applyBorder="1" applyAlignment="1">
      <alignment horizontal="center"/>
    </xf>
    <xf numFmtId="1" fontId="16" fillId="0" borderId="0" xfId="0" applyNumberFormat="1" applyFont="1" applyFill="1" applyBorder="1" applyAlignment="1">
      <alignment/>
    </xf>
    <xf numFmtId="0" fontId="0" fillId="0" borderId="0" xfId="0" applyFill="1" applyBorder="1" applyAlignment="1">
      <alignment/>
    </xf>
    <xf numFmtId="0" fontId="20" fillId="4" borderId="0" xfId="0" applyFont="1" applyFill="1" applyBorder="1" applyAlignment="1">
      <alignment/>
    </xf>
    <xf numFmtId="1" fontId="20" fillId="24" borderId="0" xfId="0" applyNumberFormat="1" applyFont="1" applyFill="1" applyBorder="1" applyAlignment="1">
      <alignment/>
    </xf>
    <xf numFmtId="1" fontId="20" fillId="0" borderId="0" xfId="0" applyNumberFormat="1" applyFont="1" applyFill="1" applyBorder="1" applyAlignment="1">
      <alignment/>
    </xf>
    <xf numFmtId="0" fontId="20" fillId="0" borderId="0" xfId="0" applyFont="1" applyBorder="1" applyAlignment="1">
      <alignment/>
    </xf>
    <xf numFmtId="0" fontId="0" fillId="0" borderId="0" xfId="53">
      <alignment/>
      <protection/>
    </xf>
    <xf numFmtId="0" fontId="5" fillId="0" borderId="0" xfId="54" applyFont="1" applyFill="1">
      <alignment/>
      <protection/>
    </xf>
    <xf numFmtId="0" fontId="2" fillId="0" borderId="10" xfId="54" applyFont="1" applyFill="1" applyBorder="1" applyAlignment="1">
      <alignment horizontal="center" vertical="center" wrapText="1"/>
      <protection/>
    </xf>
    <xf numFmtId="0" fontId="3" fillId="0" borderId="10" xfId="54" applyFont="1" applyFill="1" applyBorder="1">
      <alignment/>
      <protection/>
    </xf>
    <xf numFmtId="3" fontId="3" fillId="0" borderId="10" xfId="54" applyNumberFormat="1" applyFont="1" applyFill="1" applyBorder="1" applyAlignment="1">
      <alignment horizontal="center" vertical="center" wrapText="1"/>
      <protection/>
    </xf>
    <xf numFmtId="2" fontId="3" fillId="0" borderId="13" xfId="54" applyNumberFormat="1" applyFont="1" applyFill="1" applyBorder="1" applyAlignment="1">
      <alignment horizontal="right" vertical="center" wrapText="1"/>
      <protection/>
    </xf>
    <xf numFmtId="4" fontId="3" fillId="0" borderId="10" xfId="54" applyNumberFormat="1" applyFont="1" applyFill="1" applyBorder="1" applyAlignment="1">
      <alignment horizontal="center" vertical="center" wrapText="1"/>
      <protection/>
    </xf>
    <xf numFmtId="181" fontId="3" fillId="0" borderId="10" xfId="54" applyNumberFormat="1" applyFont="1" applyFill="1" applyBorder="1" applyAlignment="1">
      <alignment horizontal="center" vertical="center" wrapText="1"/>
      <protection/>
    </xf>
    <xf numFmtId="4" fontId="3" fillId="0" borderId="10" xfId="54" applyNumberFormat="1" applyFont="1" applyFill="1" applyBorder="1" applyAlignment="1">
      <alignment horizontal="right" vertical="center" wrapText="1"/>
      <protection/>
    </xf>
    <xf numFmtId="4" fontId="49" fillId="0" borderId="10" xfId="54" applyNumberFormat="1" applyFont="1" applyFill="1" applyBorder="1" applyAlignment="1">
      <alignment horizontal="center" vertical="center" wrapText="1"/>
      <protection/>
    </xf>
    <xf numFmtId="2" fontId="2" fillId="0" borderId="10" xfId="0" applyNumberFormat="1" applyFont="1" applyBorder="1" applyAlignment="1">
      <alignment wrapText="1"/>
    </xf>
    <xf numFmtId="2" fontId="3" fillId="0" borderId="10" xfId="0" applyNumberFormat="1" applyFont="1" applyBorder="1" applyAlignment="1">
      <alignment wrapText="1"/>
    </xf>
    <xf numFmtId="0" fontId="3" fillId="0" borderId="0" xfId="54"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9" fillId="0" borderId="10" xfId="0" applyFont="1" applyBorder="1" applyAlignment="1">
      <alignment horizontal="center" vertical="center" wrapText="1"/>
    </xf>
    <xf numFmtId="0" fontId="5" fillId="0" borderId="14" xfId="0" applyFont="1" applyBorder="1" applyAlignment="1">
      <alignment wrapText="1"/>
    </xf>
    <xf numFmtId="0" fontId="5" fillId="0" borderId="10" xfId="0" applyFont="1" applyBorder="1" applyAlignment="1">
      <alignment wrapText="1"/>
    </xf>
    <xf numFmtId="0" fontId="9" fillId="0" borderId="10" xfId="0" applyFont="1" applyBorder="1" applyAlignment="1">
      <alignment horizontal="center" wrapText="1"/>
    </xf>
    <xf numFmtId="0" fontId="3" fillId="0" borderId="0" xfId="54" applyFont="1" applyFill="1" applyAlignment="1">
      <alignment horizontal="center"/>
      <protection/>
    </xf>
    <xf numFmtId="0" fontId="2" fillId="0" borderId="0" xfId="54" applyFont="1" applyFill="1" applyAlignment="1">
      <alignment horizontal="center"/>
      <protection/>
    </xf>
    <xf numFmtId="0" fontId="2" fillId="0" borderId="0" xfId="54" applyFont="1" applyFill="1">
      <alignment/>
      <protection/>
    </xf>
    <xf numFmtId="0" fontId="2" fillId="0" borderId="0" xfId="54" applyFont="1" applyFill="1" applyBorder="1">
      <alignment/>
      <protection/>
    </xf>
    <xf numFmtId="0" fontId="3" fillId="0" borderId="0" xfId="54" applyFont="1" applyFill="1" applyBorder="1" applyAlignment="1">
      <alignment vertical="center" wrapText="1"/>
      <protection/>
    </xf>
    <xf numFmtId="0" fontId="46" fillId="0" borderId="0"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42" fillId="0" borderId="10" xfId="54" applyFont="1" applyFill="1" applyBorder="1" applyAlignment="1">
      <alignment horizontal="center"/>
      <protection/>
    </xf>
    <xf numFmtId="0" fontId="5" fillId="0" borderId="0" xfId="54" applyFont="1" applyFill="1" applyBorder="1">
      <alignment/>
      <protection/>
    </xf>
    <xf numFmtId="0" fontId="50" fillId="0" borderId="10" xfId="0" applyFont="1" applyBorder="1" applyAlignment="1">
      <alignment horizontal="center"/>
    </xf>
    <xf numFmtId="1" fontId="50" fillId="0" borderId="10" xfId="0" applyNumberFormat="1" applyFont="1" applyBorder="1" applyAlignment="1">
      <alignment horizontal="center"/>
    </xf>
    <xf numFmtId="0" fontId="42" fillId="0" borderId="0" xfId="54" applyFont="1" applyFill="1" applyBorder="1">
      <alignment/>
      <protection/>
    </xf>
    <xf numFmtId="0" fontId="42" fillId="0" borderId="0" xfId="54" applyFont="1" applyFill="1">
      <alignment/>
      <protection/>
    </xf>
    <xf numFmtId="0" fontId="20" fillId="0" borderId="0" xfId="54" applyFont="1" applyAlignment="1">
      <alignment horizontal="left"/>
      <protection/>
    </xf>
    <xf numFmtId="0" fontId="40" fillId="0" borderId="0" xfId="54" applyFont="1" applyAlignment="1">
      <alignment horizontal="left"/>
      <protection/>
    </xf>
    <xf numFmtId="0" fontId="4" fillId="0" borderId="0" xfId="54" applyFont="1" applyAlignment="1">
      <alignment horizontal="center"/>
      <protection/>
    </xf>
    <xf numFmtId="0" fontId="3" fillId="0" borderId="0" xfId="54" applyFont="1" applyBorder="1" applyAlignment="1">
      <alignment horizontal="center"/>
      <protection/>
    </xf>
    <xf numFmtId="0" fontId="3" fillId="24" borderId="10" xfId="54" applyFont="1" applyFill="1" applyBorder="1" applyAlignment="1">
      <alignment horizontal="center" vertical="center" wrapText="1"/>
      <protection/>
    </xf>
    <xf numFmtId="0" fontId="2" fillId="24" borderId="10" xfId="54" applyFont="1" applyFill="1" applyBorder="1" applyAlignment="1">
      <alignment horizontal="center" vertical="center" wrapText="1"/>
      <protection/>
    </xf>
    <xf numFmtId="0" fontId="2" fillId="24" borderId="12" xfId="54" applyFont="1" applyFill="1" applyBorder="1" applyAlignment="1">
      <alignment horizontal="center" vertical="center" wrapText="1"/>
      <protection/>
    </xf>
    <xf numFmtId="0" fontId="2" fillId="22" borderId="10" xfId="54" applyFont="1" applyFill="1" applyBorder="1" applyAlignment="1">
      <alignment horizontal="center" vertical="center" wrapText="1"/>
      <protection/>
    </xf>
    <xf numFmtId="0" fontId="2" fillId="22" borderId="12" xfId="54" applyFont="1" applyFill="1" applyBorder="1" applyAlignment="1">
      <alignment horizontal="center" vertical="center" wrapText="1"/>
      <protection/>
    </xf>
    <xf numFmtId="0" fontId="2" fillId="20" borderId="10" xfId="54" applyFont="1" applyFill="1" applyBorder="1" applyAlignment="1">
      <alignment horizontal="center" vertical="center" wrapText="1"/>
      <protection/>
    </xf>
    <xf numFmtId="0" fontId="9" fillId="20" borderId="10" xfId="54" applyFont="1" applyFill="1" applyBorder="1" applyAlignment="1">
      <alignment horizontal="center" vertical="center" wrapText="1"/>
      <protection/>
    </xf>
    <xf numFmtId="0" fontId="9" fillId="0" borderId="20" xfId="54" applyFont="1" applyFill="1" applyBorder="1" applyAlignment="1">
      <alignment horizontal="center" vertical="center" wrapText="1"/>
      <protection/>
    </xf>
    <xf numFmtId="0" fontId="3" fillId="0" borderId="10" xfId="54" applyFont="1" applyBorder="1" applyAlignment="1">
      <alignment wrapText="1"/>
      <protection/>
    </xf>
    <xf numFmtId="0" fontId="3" fillId="0" borderId="13" xfId="54" applyFont="1" applyFill="1" applyBorder="1" applyAlignment="1">
      <alignment wrapText="1"/>
      <protection/>
    </xf>
    <xf numFmtId="0" fontId="2" fillId="0" borderId="13" xfId="54" applyFont="1" applyFill="1" applyBorder="1" applyAlignment="1">
      <alignment wrapText="1"/>
      <protection/>
    </xf>
    <xf numFmtId="0" fontId="2" fillId="0" borderId="13" xfId="54" applyFont="1" applyFill="1" applyBorder="1">
      <alignment/>
      <protection/>
    </xf>
    <xf numFmtId="0" fontId="2" fillId="0" borderId="10" xfId="54" applyFont="1" applyFill="1" applyBorder="1">
      <alignment/>
      <protection/>
    </xf>
    <xf numFmtId="1" fontId="2" fillId="0" borderId="10" xfId="54" applyNumberFormat="1" applyFont="1" applyFill="1" applyBorder="1">
      <alignment/>
      <protection/>
    </xf>
    <xf numFmtId="0" fontId="3" fillId="8" borderId="10" xfId="54" applyFont="1" applyFill="1" applyBorder="1">
      <alignment/>
      <protection/>
    </xf>
    <xf numFmtId="0" fontId="2" fillId="0" borderId="10" xfId="54" applyFont="1" applyBorder="1">
      <alignment/>
      <protection/>
    </xf>
    <xf numFmtId="3" fontId="2" fillId="0" borderId="10" xfId="54" applyNumberFormat="1" applyFont="1" applyFill="1" applyBorder="1">
      <alignment/>
      <protection/>
    </xf>
    <xf numFmtId="3" fontId="2" fillId="0" borderId="13" xfId="54" applyNumberFormat="1" applyFont="1" applyFill="1" applyBorder="1">
      <alignment/>
      <protection/>
    </xf>
    <xf numFmtId="180" fontId="2" fillId="0" borderId="10" xfId="54" applyNumberFormat="1" applyFont="1" applyFill="1" applyBorder="1">
      <alignment/>
      <protection/>
    </xf>
    <xf numFmtId="180" fontId="3" fillId="0" borderId="10" xfId="54" applyNumberFormat="1" applyFont="1" applyFill="1" applyBorder="1">
      <alignment/>
      <protection/>
    </xf>
    <xf numFmtId="4" fontId="3" fillId="8" borderId="10" xfId="54" applyNumberFormat="1" applyFont="1" applyFill="1" applyBorder="1">
      <alignment/>
      <protection/>
    </xf>
    <xf numFmtId="180" fontId="15" fillId="0" borderId="10" xfId="54" applyNumberFormat="1" applyFill="1" applyBorder="1">
      <alignment/>
      <protection/>
    </xf>
    <xf numFmtId="0" fontId="4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0" fillId="0" borderId="0" xfId="0" applyFont="1" applyAlignment="1">
      <alignment/>
    </xf>
    <xf numFmtId="0" fontId="2" fillId="7" borderId="10" xfId="54" applyFont="1" applyFill="1" applyBorder="1">
      <alignment/>
      <protection/>
    </xf>
    <xf numFmtId="0" fontId="0" fillId="0" borderId="0" xfId="0" applyBorder="1" applyAlignment="1">
      <alignment/>
    </xf>
    <xf numFmtId="0" fontId="3" fillId="20" borderId="10" xfId="54" applyFont="1" applyFill="1" applyBorder="1">
      <alignment/>
      <protection/>
    </xf>
    <xf numFmtId="0" fontId="3" fillId="7" borderId="10" xfId="54" applyFont="1" applyFill="1" applyBorder="1">
      <alignment/>
      <protection/>
    </xf>
    <xf numFmtId="0" fontId="3" fillId="3" borderId="10" xfId="54" applyFont="1" applyFill="1" applyBorder="1">
      <alignment/>
      <protection/>
    </xf>
    <xf numFmtId="3" fontId="3" fillId="0" borderId="13" xfId="54" applyNumberFormat="1" applyFont="1" applyFill="1" applyBorder="1" applyAlignment="1">
      <alignment horizontal="center" wrapText="1"/>
      <protection/>
    </xf>
    <xf numFmtId="180" fontId="3" fillId="20" borderId="10" xfId="54" applyNumberFormat="1" applyFont="1" applyFill="1" applyBorder="1">
      <alignment/>
      <protection/>
    </xf>
    <xf numFmtId="4" fontId="3" fillId="7" borderId="10" xfId="54" applyNumberFormat="1" applyFont="1" applyFill="1" applyBorder="1">
      <alignment/>
      <protection/>
    </xf>
    <xf numFmtId="4" fontId="3" fillId="3" borderId="10" xfId="54" applyNumberFormat="1" applyFont="1" applyFill="1" applyBorder="1">
      <alignment/>
      <protection/>
    </xf>
    <xf numFmtId="3" fontId="3" fillId="7" borderId="10" xfId="54" applyNumberFormat="1" applyFont="1" applyFill="1" applyBorder="1" applyAlignment="1">
      <alignment horizontal="center"/>
      <protection/>
    </xf>
    <xf numFmtId="180" fontId="3" fillId="7" borderId="10" xfId="54" applyNumberFormat="1" applyFont="1" applyFill="1" applyBorder="1" applyAlignment="1">
      <alignment horizontal="center"/>
      <protection/>
    </xf>
    <xf numFmtId="180" fontId="3" fillId="20" borderId="10" xfId="54" applyNumberFormat="1" applyFont="1" applyFill="1" applyBorder="1" applyAlignment="1">
      <alignment horizontal="center"/>
      <protection/>
    </xf>
    <xf numFmtId="3" fontId="3" fillId="3" borderId="10" xfId="54" applyNumberFormat="1" applyFont="1" applyFill="1" applyBorder="1" applyAlignment="1">
      <alignment horizontal="center"/>
      <protection/>
    </xf>
    <xf numFmtId="0" fontId="2" fillId="0" borderId="12" xfId="0" applyFont="1" applyFill="1" applyBorder="1" applyAlignment="1">
      <alignment wrapText="1"/>
    </xf>
    <xf numFmtId="0" fontId="2" fillId="0" borderId="13" xfId="0" applyFont="1" applyFill="1" applyBorder="1" applyAlignment="1">
      <alignment wrapText="1"/>
    </xf>
    <xf numFmtId="0" fontId="43" fillId="0" borderId="0" xfId="0" applyFont="1" applyFill="1" applyBorder="1" applyAlignment="1">
      <alignment horizontal="left" vertical="center" wrapText="1"/>
    </xf>
    <xf numFmtId="2" fontId="4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right"/>
    </xf>
    <xf numFmtId="182" fontId="2" fillId="0" borderId="10" xfId="0" applyNumberFormat="1" applyFont="1" applyBorder="1" applyAlignment="1">
      <alignment wrapText="1"/>
    </xf>
    <xf numFmtId="0" fontId="51" fillId="0" borderId="10" xfId="0" applyFont="1" applyFill="1" applyBorder="1" applyAlignment="1">
      <alignment/>
    </xf>
    <xf numFmtId="0" fontId="52" fillId="0" borderId="10" xfId="0" applyFont="1" applyFill="1" applyBorder="1" applyAlignment="1">
      <alignment/>
    </xf>
    <xf numFmtId="2" fontId="53" fillId="0" borderId="13" xfId="54" applyNumberFormat="1" applyFont="1" applyFill="1" applyBorder="1" applyAlignment="1">
      <alignment horizontal="right" vertical="center" wrapText="1"/>
      <protection/>
    </xf>
    <xf numFmtId="181" fontId="53" fillId="0" borderId="10" xfId="54" applyNumberFormat="1" applyFont="1" applyFill="1" applyBorder="1" applyAlignment="1">
      <alignment horizontal="center" vertical="center" wrapText="1"/>
      <protection/>
    </xf>
    <xf numFmtId="2" fontId="0" fillId="0" borderId="10" xfId="0" applyNumberFormat="1" applyFont="1" applyFill="1" applyBorder="1" applyAlignment="1">
      <alignment/>
    </xf>
    <xf numFmtId="0" fontId="2" fillId="0" borderId="12" xfId="0" applyFont="1" applyFill="1" applyBorder="1" applyAlignment="1">
      <alignment/>
    </xf>
    <xf numFmtId="0" fontId="2" fillId="0" borderId="20" xfId="0" applyFont="1" applyFill="1" applyBorder="1" applyAlignment="1">
      <alignment wrapText="1"/>
    </xf>
    <xf numFmtId="0" fontId="2" fillId="0" borderId="17" xfId="0" applyFont="1" applyBorder="1" applyAlignment="1">
      <alignment wrapText="1"/>
    </xf>
    <xf numFmtId="1" fontId="3" fillId="0" borderId="0" xfId="0" applyNumberFormat="1" applyFont="1" applyFill="1" applyAlignment="1">
      <alignment/>
    </xf>
    <xf numFmtId="0" fontId="2" fillId="0" borderId="14" xfId="0" applyFont="1" applyBorder="1" applyAlignment="1">
      <alignment horizontal="justify" vertical="top" wrapText="1"/>
    </xf>
    <xf numFmtId="0" fontId="2" fillId="0" borderId="10" xfId="0" applyFont="1" applyBorder="1" applyAlignment="1">
      <alignment horizontal="right" vertical="top" wrapText="1"/>
    </xf>
    <xf numFmtId="2" fontId="2" fillId="0" borderId="10" xfId="0" applyNumberFormat="1" applyFont="1" applyBorder="1" applyAlignment="1">
      <alignment horizontal="right" vertical="top" wrapText="1"/>
    </xf>
    <xf numFmtId="0" fontId="2" fillId="0" borderId="21" xfId="0" applyFont="1" applyBorder="1" applyAlignment="1">
      <alignment horizontal="justify" vertical="top" wrapText="1"/>
    </xf>
    <xf numFmtId="0" fontId="2" fillId="0" borderId="12" xfId="0" applyFont="1" applyBorder="1" applyAlignment="1">
      <alignment horizontal="right" vertical="top" wrapText="1"/>
    </xf>
    <xf numFmtId="2" fontId="2" fillId="0" borderId="12" xfId="0" applyNumberFormat="1" applyFont="1" applyBorder="1" applyAlignment="1">
      <alignment horizontal="right" vertical="top" wrapText="1"/>
    </xf>
    <xf numFmtId="0" fontId="2" fillId="0" borderId="14" xfId="0" applyFont="1" applyBorder="1" applyAlignment="1">
      <alignment horizontal="left"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2" fillId="0" borderId="10" xfId="0" applyFont="1" applyFill="1" applyBorder="1" applyAlignment="1">
      <alignment horizontal="right" wrapText="1"/>
    </xf>
    <xf numFmtId="1" fontId="2" fillId="0" borderId="10" xfId="0" applyNumberFormat="1" applyFont="1" applyFill="1" applyBorder="1" applyAlignment="1">
      <alignment horizontal="right" vertical="center" wrapText="1"/>
    </xf>
    <xf numFmtId="4" fontId="2" fillId="0" borderId="0" xfId="0" applyNumberFormat="1" applyFont="1" applyFill="1" applyAlignment="1">
      <alignment/>
    </xf>
    <xf numFmtId="1" fontId="0" fillId="0" borderId="0" xfId="0" applyNumberFormat="1" applyFill="1" applyAlignment="1">
      <alignment/>
    </xf>
    <xf numFmtId="3" fontId="5" fillId="0" borderId="10" xfId="55" applyNumberFormat="1" applyFont="1" applyBorder="1" applyAlignment="1">
      <alignment horizontal="left" wrapText="1"/>
      <protection/>
    </xf>
    <xf numFmtId="4" fontId="5" fillId="0" borderId="10" xfId="55" applyNumberFormat="1" applyFont="1" applyBorder="1" applyAlignment="1">
      <alignment horizontal="left" wrapText="1"/>
      <protection/>
    </xf>
    <xf numFmtId="0" fontId="16" fillId="0" borderId="0" xfId="0" applyFont="1" applyFill="1" applyAlignment="1">
      <alignment/>
    </xf>
    <xf numFmtId="1" fontId="16" fillId="0" borderId="0" xfId="0" applyNumberFormat="1" applyFont="1" applyFill="1" applyAlignment="1">
      <alignment/>
    </xf>
    <xf numFmtId="2" fontId="5" fillId="0" borderId="0" xfId="0" applyNumberFormat="1" applyFont="1" applyAlignment="1">
      <alignment/>
    </xf>
    <xf numFmtId="2" fontId="5" fillId="7" borderId="10" xfId="0" applyNumberFormat="1" applyFont="1" applyFill="1" applyBorder="1" applyAlignment="1">
      <alignment/>
    </xf>
    <xf numFmtId="0" fontId="3" fillId="7" borderId="10" xfId="0" applyFont="1" applyFill="1" applyBorder="1" applyAlignment="1">
      <alignment vertical="top" wrapText="1"/>
    </xf>
    <xf numFmtId="0" fontId="2" fillId="7" borderId="10" xfId="0" applyFont="1" applyFill="1" applyBorder="1" applyAlignment="1">
      <alignment wrapText="1"/>
    </xf>
    <xf numFmtId="0" fontId="3" fillId="7" borderId="10" xfId="0" applyFont="1" applyFill="1" applyBorder="1" applyAlignment="1">
      <alignment wrapText="1"/>
    </xf>
    <xf numFmtId="16" fontId="2" fillId="0" borderId="10" xfId="0" applyNumberFormat="1" applyFont="1" applyFill="1" applyBorder="1" applyAlignment="1">
      <alignment horizontal="center" wrapText="1"/>
    </xf>
    <xf numFmtId="0" fontId="2" fillId="20" borderId="10" xfId="0" applyFont="1" applyFill="1" applyBorder="1" applyAlignment="1">
      <alignment wrapText="1"/>
    </xf>
    <xf numFmtId="0" fontId="5" fillId="20" borderId="10" xfId="0" applyFont="1" applyFill="1" applyBorder="1" applyAlignment="1">
      <alignment/>
    </xf>
    <xf numFmtId="0" fontId="3" fillId="20" borderId="10" xfId="0" applyFont="1" applyFill="1" applyBorder="1" applyAlignment="1">
      <alignment/>
    </xf>
    <xf numFmtId="0" fontId="3" fillId="20" borderId="10" xfId="0" applyFont="1" applyFill="1" applyBorder="1" applyAlignment="1">
      <alignment wrapText="1"/>
    </xf>
    <xf numFmtId="0" fontId="9" fillId="20" borderId="10" xfId="0" applyFont="1" applyFill="1" applyBorder="1" applyAlignment="1">
      <alignment/>
    </xf>
    <xf numFmtId="0" fontId="3" fillId="20" borderId="0" xfId="0" applyFont="1" applyFill="1" applyAlignment="1">
      <alignment/>
    </xf>
    <xf numFmtId="0" fontId="3" fillId="0" borderId="10" xfId="0" applyFont="1" applyBorder="1" applyAlignment="1">
      <alignment/>
    </xf>
    <xf numFmtId="0" fontId="54" fillId="0" borderId="0" xfId="0" applyFont="1" applyAlignment="1">
      <alignment/>
    </xf>
    <xf numFmtId="2" fontId="49" fillId="0" borderId="10" xfId="0" applyNumberFormat="1" applyFont="1" applyBorder="1" applyAlignment="1">
      <alignment/>
    </xf>
    <xf numFmtId="0" fontId="57" fillId="0" borderId="10" xfId="61" applyFont="1" applyFill="1" applyBorder="1" applyAlignment="1">
      <alignment horizontal="center" vertical="center"/>
      <protection/>
    </xf>
    <xf numFmtId="0" fontId="16" fillId="0" borderId="0" xfId="0" applyFont="1" applyAlignment="1">
      <alignment vertical="center"/>
    </xf>
    <xf numFmtId="0" fontId="3" fillId="0" borderId="0" xfId="0" applyFont="1" applyFill="1" applyBorder="1" applyAlignment="1">
      <alignment horizontal="center" wrapText="1"/>
    </xf>
    <xf numFmtId="0" fontId="3" fillId="0" borderId="0" xfId="0" applyFont="1" applyFill="1" applyBorder="1" applyAlignment="1">
      <alignment/>
    </xf>
    <xf numFmtId="0" fontId="3" fillId="20" borderId="0" xfId="0" applyFont="1" applyFill="1" applyBorder="1" applyAlignment="1">
      <alignment/>
    </xf>
    <xf numFmtId="0" fontId="9" fillId="0" borderId="0" xfId="0" applyFont="1" applyFill="1" applyBorder="1" applyAlignment="1">
      <alignment/>
    </xf>
    <xf numFmtId="0" fontId="9" fillId="20" borderId="0" xfId="0" applyFont="1" applyFill="1" applyBorder="1" applyAlignment="1">
      <alignment/>
    </xf>
    <xf numFmtId="0" fontId="3" fillId="11" borderId="10" xfId="0" applyFont="1" applyFill="1" applyBorder="1" applyAlignment="1">
      <alignment/>
    </xf>
    <xf numFmtId="1" fontId="3" fillId="11" borderId="10" xfId="0" applyNumberFormat="1" applyFont="1" applyFill="1" applyBorder="1" applyAlignment="1">
      <alignment/>
    </xf>
    <xf numFmtId="0" fontId="8" fillId="0" borderId="0" xfId="0" applyFont="1" applyAlignment="1">
      <alignment wrapText="1"/>
    </xf>
    <xf numFmtId="0" fontId="49" fillId="0" borderId="10" xfId="0" applyFont="1" applyBorder="1" applyAlignment="1">
      <alignment wrapText="1"/>
    </xf>
    <xf numFmtId="0" fontId="8" fillId="0" borderId="10" xfId="0" applyFont="1" applyBorder="1" applyAlignment="1">
      <alignment wrapText="1"/>
    </xf>
    <xf numFmtId="0" fontId="0" fillId="0" borderId="10" xfId="0" applyBorder="1" applyAlignment="1">
      <alignment/>
    </xf>
    <xf numFmtId="0" fontId="49" fillId="0" borderId="10" xfId="0" applyFont="1" applyBorder="1" applyAlignment="1">
      <alignment horizontal="center" wrapText="1"/>
    </xf>
    <xf numFmtId="0" fontId="0" fillId="0" borderId="10" xfId="0" applyBorder="1" applyAlignment="1">
      <alignment horizontal="center"/>
    </xf>
    <xf numFmtId="0" fontId="8" fillId="0" borderId="10" xfId="0" applyFont="1" applyBorder="1" applyAlignment="1">
      <alignment horizontal="center"/>
    </xf>
    <xf numFmtId="0" fontId="0" fillId="0" borderId="0" xfId="0" applyAlignment="1">
      <alignment horizontal="center"/>
    </xf>
    <xf numFmtId="0" fontId="59" fillId="0" borderId="10" xfId="0" applyFont="1" applyBorder="1" applyAlignment="1">
      <alignment wrapText="1"/>
    </xf>
    <xf numFmtId="0" fontId="15" fillId="0" borderId="0" xfId="54" applyFont="1">
      <alignment/>
      <protection/>
    </xf>
    <xf numFmtId="0" fontId="60" fillId="0" borderId="0" xfId="54" applyFont="1">
      <alignment/>
      <protection/>
    </xf>
    <xf numFmtId="0" fontId="37" fillId="26" borderId="0" xfId="60" applyFont="1" applyFill="1" applyAlignment="1">
      <alignment horizontal="center" vertical="center" wrapText="1"/>
      <protection/>
    </xf>
    <xf numFmtId="0" fontId="9" fillId="26" borderId="0" xfId="60" applyFont="1" applyFill="1" applyBorder="1" applyAlignment="1">
      <alignment horizontal="left" vertical="center" wrapText="1"/>
      <protection/>
    </xf>
    <xf numFmtId="0" fontId="5" fillId="26" borderId="0" xfId="60" applyFont="1" applyFill="1" applyBorder="1" applyAlignment="1">
      <alignment horizontal="left" vertical="center" wrapText="1"/>
      <protection/>
    </xf>
    <xf numFmtId="0" fontId="48" fillId="26" borderId="0" xfId="60" applyFont="1" applyFill="1">
      <alignment/>
      <protection/>
    </xf>
    <xf numFmtId="0" fontId="20" fillId="26" borderId="0" xfId="60" applyFont="1" applyFill="1">
      <alignment/>
      <protection/>
    </xf>
    <xf numFmtId="0" fontId="9" fillId="26" borderId="0" xfId="60" applyFont="1" applyFill="1">
      <alignment/>
      <protection/>
    </xf>
    <xf numFmtId="0" fontId="48" fillId="26" borderId="11" xfId="60" applyFont="1" applyFill="1" applyBorder="1">
      <alignment/>
      <protection/>
    </xf>
    <xf numFmtId="0" fontId="9" fillId="26" borderId="11" xfId="60" applyFont="1" applyFill="1" applyBorder="1" applyAlignment="1">
      <alignment horizontal="right"/>
      <protection/>
    </xf>
    <xf numFmtId="180" fontId="9" fillId="26" borderId="21" xfId="60" applyNumberFormat="1" applyFont="1" applyFill="1" applyBorder="1" applyAlignment="1">
      <alignment horizontal="center" vertical="center" wrapText="1"/>
      <protection/>
    </xf>
    <xf numFmtId="0" fontId="5" fillId="26" borderId="15" xfId="60" applyFont="1" applyFill="1" applyBorder="1" applyAlignment="1">
      <alignment horizontal="center" vertical="center" wrapText="1"/>
      <protection/>
    </xf>
    <xf numFmtId="0" fontId="61" fillId="26" borderId="10" xfId="60" applyFont="1" applyFill="1" applyBorder="1" applyAlignment="1">
      <alignment horizontal="center" vertical="center" wrapText="1"/>
      <protection/>
    </xf>
    <xf numFmtId="3" fontId="61" fillId="26" borderId="10" xfId="60" applyNumberFormat="1" applyFont="1" applyFill="1" applyBorder="1" applyAlignment="1">
      <alignment horizontal="center" vertical="center" wrapText="1"/>
      <protection/>
    </xf>
    <xf numFmtId="0" fontId="62" fillId="26" borderId="0" xfId="60" applyFont="1" applyFill="1">
      <alignment/>
      <protection/>
    </xf>
    <xf numFmtId="0" fontId="4" fillId="26" borderId="10" xfId="0" applyFont="1" applyFill="1" applyBorder="1" applyAlignment="1">
      <alignment wrapText="1"/>
    </xf>
    <xf numFmtId="4" fontId="9" fillId="26" borderId="10" xfId="60" applyNumberFormat="1" applyFont="1" applyFill="1" applyBorder="1">
      <alignment/>
      <protection/>
    </xf>
    <xf numFmtId="180" fontId="9" fillId="26" borderId="10" xfId="60" applyNumberFormat="1" applyFont="1" applyFill="1" applyBorder="1">
      <alignment/>
      <protection/>
    </xf>
    <xf numFmtId="0" fontId="5" fillId="26" borderId="10" xfId="56" applyFont="1" applyFill="1" applyBorder="1" applyAlignment="1">
      <alignment horizontal="left" vertical="center" wrapText="1"/>
      <protection/>
    </xf>
    <xf numFmtId="4" fontId="5" fillId="26" borderId="10" xfId="60" applyNumberFormat="1" applyFont="1" applyFill="1" applyBorder="1">
      <alignment/>
      <protection/>
    </xf>
    <xf numFmtId="3" fontId="9" fillId="26" borderId="10" xfId="60" applyNumberFormat="1" applyFont="1" applyFill="1" applyBorder="1">
      <alignment/>
      <protection/>
    </xf>
    <xf numFmtId="0" fontId="5" fillId="26" borderId="10" xfId="60" applyFont="1" applyFill="1" applyBorder="1">
      <alignment/>
      <protection/>
    </xf>
    <xf numFmtId="3" fontId="5" fillId="26" borderId="10" xfId="60" applyNumberFormat="1" applyFont="1" applyFill="1" applyBorder="1">
      <alignment/>
      <protection/>
    </xf>
    <xf numFmtId="3" fontId="9" fillId="26" borderId="14" xfId="60" applyNumberFormat="1" applyFont="1" applyFill="1" applyBorder="1">
      <alignment/>
      <protection/>
    </xf>
    <xf numFmtId="3" fontId="5" fillId="26" borderId="14" xfId="60" applyNumberFormat="1" applyFont="1" applyFill="1" applyBorder="1">
      <alignment/>
      <protection/>
    </xf>
    <xf numFmtId="180" fontId="48" fillId="26" borderId="0" xfId="60" applyNumberFormat="1" applyFont="1" applyFill="1">
      <alignment/>
      <protection/>
    </xf>
    <xf numFmtId="0" fontId="39" fillId="26" borderId="0" xfId="60" applyFont="1" applyFill="1">
      <alignment/>
      <protection/>
    </xf>
    <xf numFmtId="190" fontId="63" fillId="20" borderId="10" xfId="68" applyNumberFormat="1" applyFont="1" applyFill="1" applyBorder="1" applyAlignment="1">
      <alignment horizontal="center" vertical="center" wrapText="1"/>
    </xf>
    <xf numFmtId="190" fontId="64" fillId="20" borderId="10" xfId="68" applyNumberFormat="1" applyFont="1" applyFill="1" applyBorder="1" applyAlignment="1">
      <alignment horizontal="center" vertical="center" wrapText="1"/>
    </xf>
    <xf numFmtId="190" fontId="15" fillId="20" borderId="0" xfId="68" applyNumberFormat="1" applyFont="1" applyFill="1" applyAlignment="1">
      <alignment/>
    </xf>
    <xf numFmtId="190" fontId="15" fillId="26" borderId="0" xfId="68" applyNumberFormat="1" applyFont="1" applyFill="1" applyAlignment="1">
      <alignment/>
    </xf>
    <xf numFmtId="191" fontId="56" fillId="26" borderId="0" xfId="68" applyNumberFormat="1" applyFont="1" applyFill="1" applyAlignment="1">
      <alignment/>
    </xf>
    <xf numFmtId="191" fontId="15" fillId="26" borderId="0" xfId="68" applyNumberFormat="1" applyFont="1" applyFill="1" applyAlignment="1">
      <alignment/>
    </xf>
    <xf numFmtId="190" fontId="2" fillId="26" borderId="0" xfId="68" applyNumberFormat="1" applyFont="1" applyFill="1" applyAlignment="1">
      <alignment/>
    </xf>
    <xf numFmtId="0" fontId="15" fillId="26" borderId="0" xfId="58" applyFill="1">
      <alignment/>
      <protection/>
    </xf>
    <xf numFmtId="0" fontId="64" fillId="26" borderId="10" xfId="58" applyFont="1" applyFill="1" applyBorder="1" applyAlignment="1">
      <alignment horizontal="center" vertical="center" wrapText="1"/>
      <protection/>
    </xf>
    <xf numFmtId="190" fontId="63" fillId="26" borderId="10" xfId="68" applyNumberFormat="1" applyFont="1" applyFill="1" applyBorder="1" applyAlignment="1">
      <alignment horizontal="center" vertical="center" wrapText="1"/>
    </xf>
    <xf numFmtId="190" fontId="64" fillId="26" borderId="10" xfId="68" applyNumberFormat="1" applyFont="1" applyFill="1" applyBorder="1" applyAlignment="1">
      <alignment horizontal="center" vertical="center" wrapText="1"/>
    </xf>
    <xf numFmtId="0" fontId="59" fillId="26" borderId="10" xfId="0" applyFont="1" applyFill="1" applyBorder="1" applyAlignment="1">
      <alignment wrapText="1"/>
    </xf>
    <xf numFmtId="190" fontId="60" fillId="26" borderId="10" xfId="68" applyNumberFormat="1" applyFont="1" applyFill="1" applyBorder="1" applyAlignment="1">
      <alignment/>
    </xf>
    <xf numFmtId="190" fontId="59" fillId="26" borderId="10" xfId="68" applyNumberFormat="1" applyFont="1" applyFill="1" applyBorder="1" applyAlignment="1">
      <alignment wrapText="1" shrinkToFit="1"/>
    </xf>
    <xf numFmtId="190" fontId="15" fillId="26" borderId="10" xfId="68" applyNumberFormat="1" applyFont="1" applyFill="1" applyBorder="1" applyAlignment="1">
      <alignment/>
    </xf>
    <xf numFmtId="190" fontId="59" fillId="26" borderId="10" xfId="68" applyNumberFormat="1" applyFont="1" applyFill="1" applyBorder="1" applyAlignment="1">
      <alignment/>
    </xf>
    <xf numFmtId="190" fontId="65" fillId="20" borderId="10" xfId="68" applyNumberFormat="1" applyFont="1" applyFill="1" applyBorder="1" applyAlignment="1">
      <alignment vertical="center" wrapText="1"/>
    </xf>
    <xf numFmtId="190" fontId="60" fillId="20" borderId="10" xfId="68" applyNumberFormat="1" applyFont="1" applyFill="1" applyBorder="1" applyAlignment="1">
      <alignment/>
    </xf>
    <xf numFmtId="190" fontId="59" fillId="4" borderId="10" xfId="68" applyNumberFormat="1" applyFont="1" applyFill="1" applyBorder="1" applyAlignment="1">
      <alignment horizontal="left" wrapText="1"/>
    </xf>
    <xf numFmtId="190" fontId="15" fillId="4" borderId="10" xfId="68" applyNumberFormat="1" applyFont="1" applyFill="1" applyBorder="1" applyAlignment="1">
      <alignment/>
    </xf>
    <xf numFmtId="190" fontId="60" fillId="4" borderId="10" xfId="68" applyNumberFormat="1" applyFont="1" applyFill="1" applyBorder="1" applyAlignment="1">
      <alignment/>
    </xf>
    <xf numFmtId="190" fontId="15" fillId="4" borderId="0" xfId="68" applyNumberFormat="1" applyFont="1" applyFill="1" applyAlignment="1">
      <alignment/>
    </xf>
    <xf numFmtId="0" fontId="20" fillId="0" borderId="0" xfId="0" applyFont="1" applyBorder="1" applyAlignment="1">
      <alignment horizontal="center" vertical="center" wrapText="1"/>
    </xf>
    <xf numFmtId="0" fontId="12" fillId="0" borderId="0" xfId="0" applyFont="1" applyAlignment="1">
      <alignment/>
    </xf>
    <xf numFmtId="0" fontId="16"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Alignment="1">
      <alignment/>
    </xf>
    <xf numFmtId="0" fontId="67" fillId="0" borderId="10" xfId="0"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181" fontId="71" fillId="0" borderId="0" xfId="0" applyNumberFormat="1" applyFont="1" applyAlignment="1">
      <alignment horizontal="center"/>
    </xf>
    <xf numFmtId="181" fontId="16" fillId="0" borderId="0" xfId="0" applyNumberFormat="1" applyFont="1" applyAlignment="1">
      <alignment horizontal="center"/>
    </xf>
    <xf numFmtId="0" fontId="71" fillId="0" borderId="0" xfId="0" applyFont="1" applyAlignment="1">
      <alignment horizontal="center"/>
    </xf>
    <xf numFmtId="0" fontId="71" fillId="0" borderId="0" xfId="0" applyFont="1" applyAlignment="1">
      <alignment/>
    </xf>
    <xf numFmtId="0" fontId="2" fillId="0" borderId="22" xfId="0" applyFont="1" applyFill="1" applyBorder="1" applyAlignment="1">
      <alignment wrapText="1"/>
    </xf>
    <xf numFmtId="0" fontId="5" fillId="0" borderId="0" xfId="54" applyFont="1">
      <alignment/>
      <protection/>
    </xf>
    <xf numFmtId="0" fontId="3" fillId="0" borderId="10" xfId="0" applyFont="1" applyBorder="1" applyAlignment="1">
      <alignment horizontal="center" vertical="center" wrapText="1"/>
    </xf>
    <xf numFmtId="0" fontId="3" fillId="27" borderId="10" xfId="0" applyFont="1" applyFill="1" applyBorder="1" applyAlignment="1">
      <alignment horizontal="center" vertical="center" wrapText="1"/>
    </xf>
    <xf numFmtId="0" fontId="9" fillId="0" borderId="0" xfId="54" applyFont="1" applyAlignment="1">
      <alignment horizontal="center" vertical="center" wrapText="1"/>
      <protection/>
    </xf>
    <xf numFmtId="0" fontId="4" fillId="0" borderId="10" xfId="0" applyFont="1" applyBorder="1" applyAlignment="1">
      <alignment/>
    </xf>
    <xf numFmtId="0" fontId="2" fillId="27" borderId="10" xfId="0" applyFont="1" applyFill="1" applyBorder="1" applyAlignment="1">
      <alignment/>
    </xf>
    <xf numFmtId="0" fontId="2" fillId="27" borderId="10" xfId="0" applyFont="1" applyFill="1" applyBorder="1" applyAlignment="1">
      <alignment wrapText="1"/>
    </xf>
    <xf numFmtId="2" fontId="2" fillId="27" borderId="10" xfId="0" applyNumberFormat="1" applyFont="1" applyFill="1" applyBorder="1" applyAlignment="1">
      <alignment/>
    </xf>
    <xf numFmtId="1" fontId="2" fillId="27" borderId="10" xfId="0" applyNumberFormat="1" applyFont="1" applyFill="1" applyBorder="1" applyAlignment="1">
      <alignment/>
    </xf>
    <xf numFmtId="0" fontId="2" fillId="27" borderId="13" xfId="0" applyFont="1" applyFill="1" applyBorder="1" applyAlignment="1">
      <alignment vertical="center" wrapText="1"/>
    </xf>
    <xf numFmtId="0" fontId="2" fillId="27" borderId="13" xfId="0" applyFont="1" applyFill="1" applyBorder="1" applyAlignment="1">
      <alignment wrapText="1"/>
    </xf>
    <xf numFmtId="2" fontId="2" fillId="27" borderId="13" xfId="0" applyNumberFormat="1" applyFont="1" applyFill="1" applyBorder="1" applyAlignment="1">
      <alignment/>
    </xf>
    <xf numFmtId="0" fontId="2" fillId="27" borderId="23" xfId="0" applyFont="1" applyFill="1" applyBorder="1" applyAlignment="1">
      <alignment/>
    </xf>
    <xf numFmtId="0" fontId="3" fillId="27" borderId="13" xfId="0" applyFont="1" applyFill="1" applyBorder="1" applyAlignment="1">
      <alignment horizontal="center" wrapText="1"/>
    </xf>
    <xf numFmtId="0" fontId="2" fillId="27" borderId="13" xfId="0" applyFont="1" applyFill="1" applyBorder="1" applyAlignment="1">
      <alignment/>
    </xf>
    <xf numFmtId="2" fontId="3" fillId="27" borderId="13" xfId="0" applyNumberFormat="1" applyFont="1" applyFill="1" applyBorder="1" applyAlignment="1">
      <alignment/>
    </xf>
    <xf numFmtId="0" fontId="4" fillId="27" borderId="13" xfId="0" applyFont="1" applyFill="1" applyBorder="1" applyAlignment="1">
      <alignment/>
    </xf>
    <xf numFmtId="2" fontId="51" fillId="27" borderId="10" xfId="0" applyNumberFormat="1" applyFont="1" applyFill="1" applyBorder="1" applyAlignment="1">
      <alignment/>
    </xf>
    <xf numFmtId="2" fontId="2" fillId="27" borderId="10" xfId="0" applyNumberFormat="1" applyFont="1" applyFill="1" applyBorder="1" applyAlignment="1">
      <alignment wrapText="1"/>
    </xf>
    <xf numFmtId="0" fontId="2" fillId="27" borderId="12" xfId="0" applyFont="1" applyFill="1" applyBorder="1" applyAlignment="1">
      <alignment wrapText="1"/>
    </xf>
    <xf numFmtId="0" fontId="2" fillId="27" borderId="12" xfId="0" applyFont="1" applyFill="1" applyBorder="1" applyAlignment="1">
      <alignment/>
    </xf>
    <xf numFmtId="2" fontId="2" fillId="27" borderId="12" xfId="0" applyNumberFormat="1" applyFont="1" applyFill="1" applyBorder="1" applyAlignment="1">
      <alignment/>
    </xf>
    <xf numFmtId="2" fontId="3" fillId="27" borderId="24" xfId="0" applyNumberFormat="1" applyFont="1" applyFill="1" applyBorder="1" applyAlignment="1">
      <alignment/>
    </xf>
    <xf numFmtId="1" fontId="3" fillId="27" borderId="24" xfId="0" applyNumberFormat="1" applyFont="1" applyFill="1" applyBorder="1" applyAlignment="1">
      <alignment/>
    </xf>
    <xf numFmtId="2" fontId="3" fillId="27" borderId="25" xfId="0" applyNumberFormat="1" applyFont="1" applyFill="1" applyBorder="1" applyAlignment="1">
      <alignment/>
    </xf>
    <xf numFmtId="0" fontId="3" fillId="27" borderId="26" xfId="0" applyFont="1" applyFill="1" applyBorder="1" applyAlignment="1">
      <alignment horizontal="center"/>
    </xf>
    <xf numFmtId="0" fontId="4" fillId="27" borderId="13" xfId="0" applyFont="1" applyFill="1" applyBorder="1" applyAlignment="1">
      <alignment horizontal="center"/>
    </xf>
    <xf numFmtId="0" fontId="3" fillId="27" borderId="18" xfId="0" applyFont="1" applyFill="1" applyBorder="1" applyAlignment="1">
      <alignment horizontal="center"/>
    </xf>
    <xf numFmtId="0" fontId="2" fillId="27" borderId="14" xfId="0" applyFont="1" applyFill="1" applyBorder="1" applyAlignment="1">
      <alignment horizontal="center"/>
    </xf>
    <xf numFmtId="0" fontId="2" fillId="27" borderId="10" xfId="0" applyFont="1" applyFill="1" applyBorder="1" applyAlignment="1">
      <alignment horizontal="left" wrapText="1"/>
    </xf>
    <xf numFmtId="0" fontId="2" fillId="27" borderId="15" xfId="0" applyFont="1" applyFill="1" applyBorder="1" applyAlignment="1">
      <alignment horizontal="center"/>
    </xf>
    <xf numFmtId="2" fontId="3" fillId="27" borderId="10" xfId="0" applyNumberFormat="1" applyFont="1" applyFill="1" applyBorder="1" applyAlignment="1">
      <alignment/>
    </xf>
    <xf numFmtId="0" fontId="3" fillId="27" borderId="21" xfId="0" applyFont="1" applyFill="1" applyBorder="1" applyAlignment="1">
      <alignment horizontal="center"/>
    </xf>
    <xf numFmtId="2" fontId="3" fillId="27" borderId="12" xfId="0" applyNumberFormat="1" applyFont="1" applyFill="1" applyBorder="1" applyAlignment="1">
      <alignment/>
    </xf>
    <xf numFmtId="0" fontId="17" fillId="27" borderId="27" xfId="0" applyFont="1" applyFill="1" applyBorder="1" applyAlignment="1">
      <alignment/>
    </xf>
    <xf numFmtId="0" fontId="72" fillId="27" borderId="24" xfId="0" applyFont="1" applyFill="1" applyBorder="1" applyAlignment="1">
      <alignment/>
    </xf>
    <xf numFmtId="0" fontId="17" fillId="27" borderId="24" xfId="0" applyFont="1" applyFill="1" applyBorder="1" applyAlignment="1">
      <alignment/>
    </xf>
    <xf numFmtId="1" fontId="72" fillId="27" borderId="24" xfId="0" applyNumberFormat="1" applyFont="1" applyFill="1" applyBorder="1" applyAlignment="1">
      <alignment/>
    </xf>
    <xf numFmtId="0" fontId="0" fillId="27" borderId="0" xfId="0" applyFill="1" applyBorder="1" applyAlignment="1">
      <alignment/>
    </xf>
    <xf numFmtId="0" fontId="73" fillId="27" borderId="0" xfId="0" applyFont="1" applyFill="1" applyBorder="1" applyAlignment="1">
      <alignment/>
    </xf>
    <xf numFmtId="1" fontId="74" fillId="27" borderId="0" xfId="0" applyNumberFormat="1" applyFont="1" applyFill="1" applyBorder="1" applyAlignment="1">
      <alignment/>
    </xf>
    <xf numFmtId="0" fontId="2" fillId="27" borderId="0" xfId="0" applyFont="1" applyFill="1" applyAlignment="1">
      <alignment/>
    </xf>
    <xf numFmtId="0" fontId="5" fillId="27" borderId="0" xfId="0" applyFont="1" applyFill="1" applyAlignment="1">
      <alignment/>
    </xf>
    <xf numFmtId="0" fontId="5" fillId="27" borderId="11" xfId="0" applyFont="1" applyFill="1" applyBorder="1" applyAlignment="1">
      <alignment/>
    </xf>
    <xf numFmtId="0" fontId="8" fillId="27" borderId="0" xfId="0" applyFont="1" applyFill="1" applyAlignment="1">
      <alignment horizontal="center" vertical="top"/>
    </xf>
    <xf numFmtId="0" fontId="8" fillId="0" borderId="0" xfId="0" applyFont="1" applyFill="1" applyAlignment="1">
      <alignment horizontal="center" vertical="top"/>
    </xf>
    <xf numFmtId="0" fontId="8" fillId="0" borderId="0" xfId="0" applyFont="1" applyFill="1" applyBorder="1" applyAlignment="1">
      <alignment horizontal="center" vertical="top"/>
    </xf>
    <xf numFmtId="1" fontId="5" fillId="0" borderId="0" xfId="0" applyNumberFormat="1" applyFont="1" applyAlignment="1">
      <alignment/>
    </xf>
    <xf numFmtId="0" fontId="2" fillId="27" borderId="26" xfId="0" applyFont="1" applyFill="1" applyBorder="1" applyAlignment="1">
      <alignment horizontal="center"/>
    </xf>
    <xf numFmtId="0" fontId="2" fillId="27" borderId="18" xfId="0" applyFont="1" applyFill="1" applyBorder="1" applyAlignment="1">
      <alignment horizontal="center"/>
    </xf>
    <xf numFmtId="4" fontId="5" fillId="0" borderId="10" xfId="55" applyNumberFormat="1" applyFont="1" applyBorder="1" applyAlignment="1">
      <alignment horizontal="right" wrapText="1"/>
      <protection/>
    </xf>
    <xf numFmtId="184" fontId="5" fillId="0" borderId="10" xfId="55" applyNumberFormat="1" applyFont="1" applyBorder="1" applyAlignment="1">
      <alignment horizontal="right" wrapText="1"/>
      <protection/>
    </xf>
    <xf numFmtId="3" fontId="5" fillId="0" borderId="10" xfId="55" applyNumberFormat="1" applyFont="1" applyBorder="1" applyAlignment="1">
      <alignment horizontal="right" wrapText="1"/>
      <protection/>
    </xf>
    <xf numFmtId="2" fontId="2" fillId="0" borderId="10" xfId="0" applyNumberFormat="1" applyFont="1" applyBorder="1" applyAlignment="1">
      <alignment/>
    </xf>
    <xf numFmtId="49" fontId="72" fillId="0" borderId="10" xfId="0" applyNumberFormat="1" applyFont="1" applyBorder="1" applyAlignment="1">
      <alignment horizontal="center"/>
    </xf>
    <xf numFmtId="2" fontId="50" fillId="0" borderId="10" xfId="0" applyNumberFormat="1" applyFont="1" applyBorder="1" applyAlignment="1">
      <alignment horizontal="center"/>
    </xf>
    <xf numFmtId="0" fontId="3" fillId="0" borderId="0" xfId="54" applyFont="1" applyFill="1" applyBorder="1" applyAlignment="1">
      <alignment/>
      <protection/>
    </xf>
    <xf numFmtId="1" fontId="3" fillId="0" borderId="0" xfId="0" applyNumberFormat="1" applyFont="1" applyFill="1" applyBorder="1" applyAlignment="1">
      <alignment wrapText="1"/>
    </xf>
    <xf numFmtId="0" fontId="43" fillId="0" borderId="0" xfId="54" applyFont="1">
      <alignment/>
      <protection/>
    </xf>
    <xf numFmtId="0" fontId="43" fillId="0" borderId="0" xfId="54" applyFont="1" applyAlignment="1">
      <alignment wrapText="1"/>
      <protection/>
    </xf>
    <xf numFmtId="2" fontId="43" fillId="27" borderId="0" xfId="0" applyNumberFormat="1" applyFont="1" applyFill="1" applyBorder="1" applyAlignment="1">
      <alignment wrapText="1"/>
    </xf>
    <xf numFmtId="4" fontId="5" fillId="0" borderId="10" xfId="55" applyNumberFormat="1" applyFont="1" applyBorder="1" applyAlignment="1">
      <alignment horizontal="right"/>
      <protection/>
    </xf>
    <xf numFmtId="0" fontId="20" fillId="0" borderId="0" xfId="54" applyFont="1" applyFill="1" applyAlignment="1">
      <alignment/>
      <protection/>
    </xf>
    <xf numFmtId="1" fontId="43" fillId="0" borderId="10" xfId="0" applyNumberFormat="1" applyFont="1" applyFill="1" applyBorder="1" applyAlignment="1">
      <alignment horizontal="center" vertical="center" wrapText="1"/>
    </xf>
    <xf numFmtId="194" fontId="5" fillId="0" borderId="10" xfId="55" applyNumberFormat="1" applyFont="1" applyBorder="1" applyAlignment="1">
      <alignment horizontal="right" wrapText="1"/>
      <protection/>
    </xf>
    <xf numFmtId="184" fontId="5" fillId="0" borderId="10" xfId="55" applyNumberFormat="1" applyFont="1" applyBorder="1" applyAlignment="1">
      <alignment horizontal="center"/>
      <protection/>
    </xf>
    <xf numFmtId="0" fontId="43" fillId="0" borderId="0" xfId="54" applyFont="1" applyAlignment="1">
      <alignment vertical="top"/>
      <protection/>
    </xf>
    <xf numFmtId="0" fontId="43" fillId="0" borderId="0" xfId="54" applyFont="1" applyBorder="1" applyAlignment="1">
      <alignment vertical="top" wrapText="1"/>
      <protection/>
    </xf>
    <xf numFmtId="0" fontId="43" fillId="0" borderId="0" xfId="54" applyFont="1" applyAlignment="1">
      <alignment vertical="center"/>
      <protection/>
    </xf>
    <xf numFmtId="0" fontId="43" fillId="0" borderId="0" xfId="54" applyFont="1" applyAlignment="1">
      <alignment/>
      <protection/>
    </xf>
    <xf numFmtId="0" fontId="43" fillId="0" borderId="0" xfId="54" applyFont="1" applyAlignment="1">
      <alignment vertical="center" wrapText="1"/>
      <protection/>
    </xf>
    <xf numFmtId="0" fontId="58" fillId="0" borderId="10" xfId="0" applyFont="1" applyBorder="1" applyAlignment="1">
      <alignment horizontal="center" vertical="center"/>
    </xf>
    <xf numFmtId="0" fontId="58" fillId="0" borderId="10" xfId="0" applyFont="1" applyFill="1" applyBorder="1" applyAlignment="1">
      <alignment horizontal="center" vertical="center" wrapText="1"/>
    </xf>
    <xf numFmtId="0" fontId="76" fillId="0" borderId="10" xfId="0" applyFont="1" applyBorder="1" applyAlignment="1">
      <alignment wrapText="1"/>
    </xf>
    <xf numFmtId="0" fontId="76" fillId="0" borderId="10" xfId="0" applyFont="1" applyBorder="1" applyAlignment="1">
      <alignment horizontal="center" vertical="center"/>
    </xf>
    <xf numFmtId="2" fontId="3" fillId="0" borderId="10" xfId="0" applyNumberFormat="1" applyFont="1" applyFill="1" applyBorder="1" applyAlignment="1">
      <alignment/>
    </xf>
    <xf numFmtId="0" fontId="77" fillId="0" borderId="10" xfId="0" applyFont="1" applyBorder="1" applyAlignment="1">
      <alignment wrapText="1"/>
    </xf>
    <xf numFmtId="0" fontId="77" fillId="0" borderId="10" xfId="0" applyFont="1" applyBorder="1" applyAlignment="1">
      <alignment horizontal="center" vertical="center"/>
    </xf>
    <xf numFmtId="0" fontId="76" fillId="0" borderId="10" xfId="0" applyFont="1" applyBorder="1" applyAlignment="1">
      <alignment/>
    </xf>
    <xf numFmtId="3" fontId="2" fillId="0" borderId="10" xfId="0" applyNumberFormat="1" applyFont="1" applyFill="1" applyBorder="1" applyAlignment="1">
      <alignment/>
    </xf>
    <xf numFmtId="0" fontId="77" fillId="0" borderId="10" xfId="0" applyFont="1" applyBorder="1" applyAlignment="1">
      <alignment horizontal="center"/>
    </xf>
    <xf numFmtId="0" fontId="76" fillId="0" borderId="10" xfId="0" applyFont="1" applyBorder="1" applyAlignment="1">
      <alignment horizontal="center"/>
    </xf>
    <xf numFmtId="0" fontId="76" fillId="0" borderId="12" xfId="0" applyFont="1" applyBorder="1" applyAlignment="1">
      <alignment wrapText="1"/>
    </xf>
    <xf numFmtId="0" fontId="76" fillId="0" borderId="12" xfId="0" applyFont="1" applyBorder="1" applyAlignment="1">
      <alignment horizontal="center"/>
    </xf>
    <xf numFmtId="2" fontId="2" fillId="0" borderId="12" xfId="0" applyNumberFormat="1" applyFont="1" applyFill="1" applyBorder="1" applyAlignment="1">
      <alignment/>
    </xf>
    <xf numFmtId="0" fontId="3" fillId="0" borderId="27" xfId="0" applyFont="1" applyFill="1" applyBorder="1" applyAlignment="1">
      <alignment/>
    </xf>
    <xf numFmtId="0" fontId="3" fillId="0" borderId="24" xfId="0" applyFont="1" applyFill="1" applyBorder="1" applyAlignment="1">
      <alignment/>
    </xf>
    <xf numFmtId="2" fontId="3" fillId="0" borderId="25" xfId="0" applyNumberFormat="1" applyFont="1" applyFill="1" applyBorder="1" applyAlignment="1">
      <alignment/>
    </xf>
    <xf numFmtId="0" fontId="43" fillId="0" borderId="0" xfId="55" applyFont="1">
      <alignment/>
      <protection/>
    </xf>
    <xf numFmtId="0" fontId="46" fillId="0" borderId="0" xfId="55" applyFont="1" applyAlignment="1">
      <alignment/>
      <protection/>
    </xf>
    <xf numFmtId="0" fontId="46" fillId="0" borderId="0" xfId="55" applyFont="1" applyAlignment="1">
      <alignment horizontal="center"/>
      <protection/>
    </xf>
    <xf numFmtId="0" fontId="78" fillId="0" borderId="0" xfId="55" applyFont="1" applyBorder="1" applyAlignment="1">
      <alignment/>
      <protection/>
    </xf>
    <xf numFmtId="0" fontId="79" fillId="0" borderId="0" xfId="55" applyFont="1" applyBorder="1" applyAlignment="1">
      <alignment/>
      <protection/>
    </xf>
    <xf numFmtId="0" fontId="79" fillId="0" borderId="0" xfId="55" applyFont="1" applyBorder="1" applyAlignment="1">
      <alignment horizontal="center"/>
      <protection/>
    </xf>
    <xf numFmtId="0" fontId="80" fillId="27" borderId="0" xfId="55" applyFont="1" applyFill="1" applyBorder="1" applyAlignment="1">
      <alignment horizontal="center"/>
      <protection/>
    </xf>
    <xf numFmtId="4" fontId="43" fillId="0" borderId="10" xfId="55" applyNumberFormat="1" applyFont="1" applyBorder="1" applyAlignment="1">
      <alignment horizontal="center" vertical="center" wrapText="1"/>
      <protection/>
    </xf>
    <xf numFmtId="1" fontId="43" fillId="0" borderId="10" xfId="55" applyNumberFormat="1" applyFont="1" applyBorder="1" applyAlignment="1">
      <alignment horizontal="center" vertical="center"/>
      <protection/>
    </xf>
    <xf numFmtId="1" fontId="43" fillId="0" borderId="10" xfId="55" applyNumberFormat="1" applyFont="1" applyFill="1" applyBorder="1" applyAlignment="1">
      <alignment horizontal="center" vertical="center"/>
      <protection/>
    </xf>
    <xf numFmtId="1" fontId="43" fillId="0" borderId="10" xfId="55" applyNumberFormat="1" applyFont="1" applyBorder="1" applyAlignment="1">
      <alignment horizontal="center"/>
      <protection/>
    </xf>
    <xf numFmtId="0" fontId="43" fillId="0" borderId="10" xfId="55" applyFont="1" applyBorder="1">
      <alignment/>
      <protection/>
    </xf>
    <xf numFmtId="0" fontId="2" fillId="0" borderId="28" xfId="55" applyFont="1" applyBorder="1" applyAlignment="1">
      <alignment horizontal="center" wrapText="1"/>
      <protection/>
    </xf>
    <xf numFmtId="0" fontId="3" fillId="0" borderId="13" xfId="55" applyFont="1" applyBorder="1" applyAlignment="1">
      <alignment vertical="center" wrapText="1"/>
      <protection/>
    </xf>
    <xf numFmtId="0" fontId="3" fillId="0" borderId="13" xfId="55" applyFont="1" applyBorder="1" applyAlignment="1">
      <alignment horizontal="center" vertical="center" wrapText="1"/>
      <protection/>
    </xf>
    <xf numFmtId="0" fontId="43" fillId="0" borderId="10" xfId="55" applyFont="1" applyBorder="1" applyAlignment="1">
      <alignment horizontal="center" vertical="center"/>
      <protection/>
    </xf>
    <xf numFmtId="0" fontId="82" fillId="0" borderId="0" xfId="54" applyFont="1" applyAlignment="1">
      <alignment horizontal="right"/>
      <protection/>
    </xf>
    <xf numFmtId="0" fontId="62" fillId="0" borderId="0" xfId="54" applyFont="1">
      <alignment/>
      <protection/>
    </xf>
    <xf numFmtId="0" fontId="15" fillId="0" borderId="10" xfId="54" applyBorder="1" applyAlignment="1">
      <alignment horizontal="center" wrapText="1"/>
      <protection/>
    </xf>
    <xf numFmtId="0" fontId="15" fillId="0" borderId="0" xfId="54" applyAlignment="1">
      <alignment horizontal="center" wrapText="1"/>
      <protection/>
    </xf>
    <xf numFmtId="0" fontId="83" fillId="0" borderId="10" xfId="54" applyFont="1" applyBorder="1" applyAlignment="1">
      <alignment horizontal="center" wrapText="1"/>
      <protection/>
    </xf>
    <xf numFmtId="0" fontId="83" fillId="0" borderId="0" xfId="54" applyFont="1" applyAlignment="1">
      <alignment horizontal="center" wrapText="1"/>
      <protection/>
    </xf>
    <xf numFmtId="0" fontId="15" fillId="0" borderId="10" xfId="54" applyBorder="1" applyAlignment="1">
      <alignment wrapText="1"/>
      <protection/>
    </xf>
    <xf numFmtId="184" fontId="15" fillId="0" borderId="10" xfId="54" applyNumberFormat="1" applyBorder="1" applyAlignment="1">
      <alignment horizontal="center" wrapText="1"/>
      <protection/>
    </xf>
    <xf numFmtId="0" fontId="60" fillId="0" borderId="0" xfId="54" applyFont="1" applyFill="1" applyBorder="1" applyAlignment="1">
      <alignment horizontal="center"/>
      <protection/>
    </xf>
    <xf numFmtId="184" fontId="60" fillId="0" borderId="0" xfId="54" applyNumberFormat="1" applyFont="1" applyFill="1" applyBorder="1" applyAlignment="1">
      <alignment horizontal="center"/>
      <protection/>
    </xf>
    <xf numFmtId="0" fontId="60" fillId="0" borderId="0" xfId="54" applyFont="1" applyFill="1" applyBorder="1">
      <alignment/>
      <protection/>
    </xf>
    <xf numFmtId="0" fontId="60" fillId="0" borderId="0" xfId="54" applyFont="1" applyFill="1">
      <alignment/>
      <protection/>
    </xf>
    <xf numFmtId="0" fontId="84" fillId="0" borderId="0" xfId="54" applyFont="1">
      <alignment/>
      <protection/>
    </xf>
    <xf numFmtId="0" fontId="62" fillId="0" borderId="11" xfId="54" applyFont="1" applyBorder="1">
      <alignment/>
      <protection/>
    </xf>
    <xf numFmtId="49" fontId="62" fillId="0" borderId="10" xfId="54" applyNumberFormat="1" applyFont="1" applyBorder="1" applyAlignment="1">
      <alignment horizontal="center" vertical="center" wrapText="1"/>
      <protection/>
    </xf>
    <xf numFmtId="0" fontId="62" fillId="0" borderId="10" xfId="54" applyFont="1" applyBorder="1" applyAlignment="1">
      <alignment wrapText="1"/>
      <protection/>
    </xf>
    <xf numFmtId="181" fontId="62" fillId="0" borderId="10" xfId="54" applyNumberFormat="1" applyFont="1" applyBorder="1" applyAlignment="1">
      <alignment wrapText="1"/>
      <protection/>
    </xf>
    <xf numFmtId="184" fontId="62" fillId="0" borderId="10" xfId="54" applyNumberFormat="1" applyFont="1" applyBorder="1" applyAlignment="1">
      <alignment horizontal="center" wrapText="1"/>
      <protection/>
    </xf>
    <xf numFmtId="0" fontId="82" fillId="28" borderId="15" xfId="54" applyFont="1" applyFill="1" applyBorder="1" applyAlignment="1">
      <alignment horizontal="center"/>
      <protection/>
    </xf>
    <xf numFmtId="184" fontId="82" fillId="28" borderId="10" xfId="54" applyNumberFormat="1" applyFont="1" applyFill="1" applyBorder="1" applyAlignment="1">
      <alignment horizontal="center"/>
      <protection/>
    </xf>
    <xf numFmtId="0" fontId="82" fillId="28" borderId="10" xfId="54" applyFont="1" applyFill="1" applyBorder="1">
      <alignment/>
      <protection/>
    </xf>
    <xf numFmtId="0" fontId="81" fillId="0" borderId="0" xfId="54" applyFont="1" applyAlignment="1">
      <alignment wrapText="1"/>
      <protection/>
    </xf>
    <xf numFmtId="0" fontId="2" fillId="0" borderId="10" xfId="0" applyFont="1" applyBorder="1" applyAlignment="1">
      <alignment vertical="center"/>
    </xf>
    <xf numFmtId="0" fontId="2" fillId="27" borderId="10" xfId="0" applyFont="1" applyFill="1" applyBorder="1" applyAlignment="1">
      <alignment vertical="center" wrapText="1"/>
    </xf>
    <xf numFmtId="0" fontId="2" fillId="27" borderId="10" xfId="0" applyFont="1" applyFill="1" applyBorder="1" applyAlignment="1">
      <alignment vertical="center"/>
    </xf>
    <xf numFmtId="0" fontId="2" fillId="27" borderId="23" xfId="0" applyFont="1" applyFill="1" applyBorder="1" applyAlignment="1">
      <alignment vertical="center"/>
    </xf>
    <xf numFmtId="0" fontId="3" fillId="27" borderId="13" xfId="0" applyFont="1" applyFill="1" applyBorder="1" applyAlignment="1">
      <alignment horizontal="center" vertical="center" wrapText="1"/>
    </xf>
    <xf numFmtId="0" fontId="2" fillId="27" borderId="13" xfId="0" applyFont="1" applyFill="1" applyBorder="1" applyAlignment="1">
      <alignment vertical="center"/>
    </xf>
    <xf numFmtId="0" fontId="4" fillId="27" borderId="13" xfId="0" applyFont="1" applyFill="1" applyBorder="1" applyAlignment="1">
      <alignment vertical="center"/>
    </xf>
    <xf numFmtId="0" fontId="2" fillId="27" borderId="12" xfId="0" applyFont="1" applyFill="1" applyBorder="1" applyAlignment="1">
      <alignment vertical="center" wrapText="1"/>
    </xf>
    <xf numFmtId="0" fontId="2" fillId="27" borderId="12" xfId="0" applyFont="1" applyFill="1" applyBorder="1" applyAlignment="1">
      <alignment vertical="center"/>
    </xf>
    <xf numFmtId="0" fontId="3" fillId="27" borderId="26" xfId="0" applyFont="1" applyFill="1" applyBorder="1" applyAlignment="1">
      <alignment horizontal="center" vertical="center"/>
    </xf>
    <xf numFmtId="0" fontId="4" fillId="27" borderId="13" xfId="0" applyFont="1" applyFill="1" applyBorder="1" applyAlignment="1">
      <alignment horizontal="center" vertical="center"/>
    </xf>
    <xf numFmtId="0" fontId="3" fillId="27" borderId="18" xfId="0" applyFont="1" applyFill="1" applyBorder="1" applyAlignment="1">
      <alignment horizontal="center" vertical="center"/>
    </xf>
    <xf numFmtId="0" fontId="2" fillId="27" borderId="10" xfId="0" applyFont="1" applyFill="1" applyBorder="1" applyAlignment="1">
      <alignment horizontal="left" vertical="center" wrapText="1"/>
    </xf>
    <xf numFmtId="0" fontId="2" fillId="27" borderId="18" xfId="0" applyFont="1" applyFill="1" applyBorder="1" applyAlignment="1">
      <alignment horizontal="center" vertical="center"/>
    </xf>
    <xf numFmtId="0" fontId="2" fillId="27" borderId="14" xfId="0" applyFont="1" applyFill="1" applyBorder="1" applyAlignment="1">
      <alignment horizontal="center" vertical="center"/>
    </xf>
    <xf numFmtId="0" fontId="2" fillId="27" borderId="15" xfId="0" applyFont="1" applyFill="1" applyBorder="1" applyAlignment="1">
      <alignment horizontal="center" vertical="center"/>
    </xf>
    <xf numFmtId="0" fontId="2" fillId="27" borderId="26" xfId="0" applyFont="1" applyFill="1" applyBorder="1" applyAlignment="1">
      <alignment horizontal="center" vertical="center"/>
    </xf>
    <xf numFmtId="0" fontId="8" fillId="0" borderId="10" xfId="57" applyNumberFormat="1" applyFont="1" applyBorder="1" applyAlignment="1">
      <alignment wrapText="1"/>
      <protection/>
    </xf>
    <xf numFmtId="0" fontId="8" fillId="0" borderId="10" xfId="57" applyFont="1" applyBorder="1" applyAlignment="1">
      <alignment wrapText="1"/>
      <protection/>
    </xf>
    <xf numFmtId="0" fontId="17" fillId="0" borderId="0" xfId="0" applyFont="1" applyAlignment="1">
      <alignment/>
    </xf>
    <xf numFmtId="0" fontId="8" fillId="0" borderId="10" xfId="57" applyFont="1" applyFill="1" applyBorder="1" applyAlignment="1">
      <alignment wrapText="1"/>
      <protection/>
    </xf>
    <xf numFmtId="0" fontId="8" fillId="0" borderId="10" xfId="57" applyNumberFormat="1" applyFont="1" applyFill="1" applyBorder="1" applyAlignment="1">
      <alignment wrapText="1"/>
      <protection/>
    </xf>
    <xf numFmtId="0" fontId="8" fillId="0" borderId="10" xfId="57" applyFont="1" applyFill="1" applyBorder="1">
      <alignment/>
      <protection/>
    </xf>
    <xf numFmtId="0" fontId="16" fillId="0" borderId="0" xfId="0" applyFont="1" applyAlignment="1">
      <alignment horizontal="center" wrapText="1"/>
    </xf>
    <xf numFmtId="0" fontId="20" fillId="0" borderId="11" xfId="0" applyFont="1" applyBorder="1" applyAlignment="1">
      <alignment horizontal="center"/>
    </xf>
    <xf numFmtId="1" fontId="3" fillId="0" borderId="10" xfId="53" applyNumberFormat="1"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9" fillId="26" borderId="10" xfId="59" applyFont="1" applyFill="1" applyBorder="1" applyAlignment="1">
      <alignment horizontal="center" vertical="center" wrapText="1"/>
      <protection/>
    </xf>
    <xf numFmtId="0" fontId="5" fillId="26" borderId="12" xfId="59" applyFont="1" applyFill="1" applyBorder="1" applyAlignment="1">
      <alignment horizontal="center" vertical="center" wrapText="1"/>
      <protection/>
    </xf>
    <xf numFmtId="0" fontId="5" fillId="26" borderId="13" xfId="59" applyFont="1" applyFill="1" applyBorder="1" applyAlignment="1">
      <alignment horizontal="center" vertical="center" wrapText="1"/>
      <protection/>
    </xf>
    <xf numFmtId="180" fontId="9" fillId="26" borderId="10" xfId="60" applyNumberFormat="1" applyFont="1" applyFill="1" applyBorder="1" applyAlignment="1">
      <alignment horizontal="center" vertical="center" wrapText="1"/>
      <protection/>
    </xf>
    <xf numFmtId="0" fontId="5" fillId="26" borderId="10" xfId="59" applyFont="1" applyFill="1" applyBorder="1" applyAlignment="1">
      <alignment horizontal="center" vertical="center" wrapText="1"/>
      <protection/>
    </xf>
    <xf numFmtId="0" fontId="5" fillId="26" borderId="20" xfId="59" applyFont="1" applyFill="1" applyBorder="1" applyAlignment="1">
      <alignment horizontal="center" vertical="center" wrapText="1"/>
      <protection/>
    </xf>
    <xf numFmtId="0" fontId="5" fillId="26" borderId="12" xfId="60" applyFont="1" applyFill="1" applyBorder="1" applyAlignment="1">
      <alignment horizontal="center" vertical="center" wrapText="1"/>
      <protection/>
    </xf>
    <xf numFmtId="0" fontId="5" fillId="26" borderId="20" xfId="60" applyFont="1" applyFill="1" applyBorder="1" applyAlignment="1">
      <alignment horizontal="center" vertical="center" wrapText="1"/>
      <protection/>
    </xf>
    <xf numFmtId="0" fontId="5" fillId="26" borderId="13" xfId="60" applyFont="1" applyFill="1" applyBorder="1" applyAlignment="1">
      <alignment horizontal="center" vertical="center" wrapText="1"/>
      <protection/>
    </xf>
    <xf numFmtId="0" fontId="9" fillId="26" borderId="10" xfId="60" applyFont="1" applyFill="1" applyBorder="1" applyAlignment="1">
      <alignment horizontal="center" vertical="center" wrapText="1"/>
      <protection/>
    </xf>
    <xf numFmtId="180" fontId="5" fillId="26" borderId="10" xfId="60" applyNumberFormat="1" applyFont="1" applyFill="1" applyBorder="1" applyAlignment="1">
      <alignment horizontal="center" vertical="center" wrapText="1"/>
      <protection/>
    </xf>
    <xf numFmtId="180" fontId="5" fillId="26" borderId="12" xfId="60" applyNumberFormat="1" applyFont="1" applyFill="1" applyBorder="1" applyAlignment="1">
      <alignment horizontal="center" vertical="center" wrapText="1"/>
      <protection/>
    </xf>
    <xf numFmtId="180" fontId="5" fillId="26" borderId="20" xfId="60" applyNumberFormat="1" applyFont="1" applyFill="1" applyBorder="1" applyAlignment="1">
      <alignment horizontal="center" vertical="center" wrapText="1"/>
      <protection/>
    </xf>
    <xf numFmtId="180" fontId="5" fillId="26" borderId="13" xfId="60" applyNumberFormat="1" applyFont="1" applyFill="1" applyBorder="1" applyAlignment="1">
      <alignment horizontal="center" vertical="center" wrapText="1"/>
      <protection/>
    </xf>
    <xf numFmtId="180" fontId="9" fillId="26" borderId="12" xfId="60" applyNumberFormat="1" applyFont="1" applyFill="1" applyBorder="1" applyAlignment="1">
      <alignment horizontal="center" vertical="center" wrapText="1"/>
      <protection/>
    </xf>
    <xf numFmtId="180" fontId="9" fillId="26" borderId="13" xfId="60" applyNumberFormat="1" applyFont="1" applyFill="1" applyBorder="1" applyAlignment="1">
      <alignment horizontal="center" vertical="center" wrapText="1"/>
      <protection/>
    </xf>
    <xf numFmtId="180" fontId="5" fillId="0" borderId="12" xfId="60" applyNumberFormat="1" applyFont="1" applyBorder="1" applyAlignment="1">
      <alignment horizontal="center" vertical="center" wrapText="1"/>
      <protection/>
    </xf>
    <xf numFmtId="180" fontId="5" fillId="0" borderId="13" xfId="60" applyNumberFormat="1" applyFont="1" applyBorder="1" applyAlignment="1">
      <alignment horizontal="center" vertical="center" wrapText="1"/>
      <protection/>
    </xf>
    <xf numFmtId="0" fontId="20" fillId="26" borderId="0" xfId="60" applyFont="1" applyFill="1" applyBorder="1" applyAlignment="1">
      <alignment horizontal="left" vertical="center" wrapText="1"/>
      <protection/>
    </xf>
    <xf numFmtId="0" fontId="38" fillId="26" borderId="11" xfId="60" applyFont="1" applyFill="1" applyBorder="1" applyAlignment="1">
      <alignment horizontal="center" vertical="center" wrapText="1"/>
      <protection/>
    </xf>
    <xf numFmtId="0" fontId="5" fillId="26" borderId="21" xfId="60" applyFont="1" applyFill="1" applyBorder="1" applyAlignment="1">
      <alignment horizontal="center" vertical="center" wrapText="1"/>
      <protection/>
    </xf>
    <xf numFmtId="0" fontId="5" fillId="26" borderId="29" xfId="60" applyFont="1" applyFill="1" applyBorder="1" applyAlignment="1">
      <alignment horizontal="center" vertical="center" wrapText="1"/>
      <protection/>
    </xf>
    <xf numFmtId="0" fontId="5" fillId="26" borderId="28" xfId="60" applyFont="1" applyFill="1" applyBorder="1" applyAlignment="1">
      <alignment horizontal="center" vertical="center" wrapText="1"/>
      <protection/>
    </xf>
    <xf numFmtId="0" fontId="5" fillId="26" borderId="15" xfId="60" applyFont="1" applyFill="1" applyBorder="1" applyAlignment="1">
      <alignment horizontal="center" vertical="center" wrapText="1"/>
      <protection/>
    </xf>
    <xf numFmtId="0" fontId="5" fillId="26" borderId="10" xfId="60" applyFont="1" applyFill="1" applyBorder="1" applyAlignment="1">
      <alignment horizontal="center" wrapText="1"/>
      <protection/>
    </xf>
    <xf numFmtId="180" fontId="5" fillId="26" borderId="21" xfId="60" applyNumberFormat="1" applyFont="1" applyFill="1" applyBorder="1" applyAlignment="1">
      <alignment horizontal="center" vertical="center" wrapText="1"/>
      <protection/>
    </xf>
    <xf numFmtId="180" fontId="5" fillId="26" borderId="29" xfId="60" applyNumberFormat="1" applyFont="1" applyFill="1" applyBorder="1" applyAlignment="1">
      <alignment horizontal="center" vertical="center" wrapText="1"/>
      <protection/>
    </xf>
    <xf numFmtId="180" fontId="5" fillId="26" borderId="26" xfId="60" applyNumberFormat="1" applyFont="1" applyFill="1" applyBorder="1" applyAlignment="1">
      <alignment horizontal="center" vertical="center" wrapText="1"/>
      <protection/>
    </xf>
    <xf numFmtId="180" fontId="5" fillId="26" borderId="11" xfId="60" applyNumberFormat="1" applyFont="1" applyFill="1" applyBorder="1" applyAlignment="1">
      <alignment horizontal="center" vertical="center" wrapText="1"/>
      <protection/>
    </xf>
    <xf numFmtId="180" fontId="9" fillId="26" borderId="20" xfId="60" applyNumberFormat="1" applyFont="1" applyFill="1" applyBorder="1" applyAlignment="1">
      <alignment horizontal="center" vertical="center" wrapText="1"/>
      <protection/>
    </xf>
    <xf numFmtId="180" fontId="5" fillId="26" borderId="14" xfId="60" applyNumberFormat="1" applyFont="1" applyFill="1" applyBorder="1" applyAlignment="1">
      <alignment horizontal="center" vertical="center" wrapText="1"/>
      <protection/>
    </xf>
    <xf numFmtId="180" fontId="5" fillId="26" borderId="28" xfId="60" applyNumberFormat="1" applyFont="1" applyFill="1" applyBorder="1" applyAlignment="1">
      <alignment horizontal="center" vertical="center" wrapText="1"/>
      <protection/>
    </xf>
    <xf numFmtId="0" fontId="5" fillId="26" borderId="14" xfId="59" applyFont="1" applyFill="1" applyBorder="1" applyAlignment="1">
      <alignment horizontal="center" vertical="center" wrapText="1"/>
      <protection/>
    </xf>
    <xf numFmtId="0" fontId="5" fillId="26" borderId="28" xfId="59" applyFont="1" applyFill="1" applyBorder="1" applyAlignment="1">
      <alignment horizontal="center" vertical="center" wrapText="1"/>
      <protection/>
    </xf>
    <xf numFmtId="0" fontId="5" fillId="26" borderId="15" xfId="59" applyFont="1" applyFill="1" applyBorder="1" applyAlignment="1">
      <alignment horizontal="center" vertical="center" wrapText="1"/>
      <protection/>
    </xf>
    <xf numFmtId="0" fontId="9" fillId="26" borderId="12" xfId="59" applyFont="1" applyFill="1" applyBorder="1" applyAlignment="1">
      <alignment horizontal="center" vertical="center" wrapText="1"/>
      <protection/>
    </xf>
    <xf numFmtId="0" fontId="9" fillId="26" borderId="20" xfId="59" applyFont="1" applyFill="1" applyBorder="1" applyAlignment="1">
      <alignment horizontal="center" vertical="center" wrapText="1"/>
      <protection/>
    </xf>
    <xf numFmtId="0" fontId="9" fillId="26" borderId="13" xfId="59" applyFont="1" applyFill="1" applyBorder="1" applyAlignment="1">
      <alignment horizontal="center" vertical="center" wrapText="1"/>
      <protection/>
    </xf>
    <xf numFmtId="190" fontId="2" fillId="26" borderId="0" xfId="68" applyNumberFormat="1" applyFont="1" applyFill="1" applyAlignment="1">
      <alignment horizontal="center"/>
    </xf>
    <xf numFmtId="190" fontId="9" fillId="26" borderId="0" xfId="68" applyNumberFormat="1" applyFont="1" applyFill="1" applyAlignment="1">
      <alignment horizontal="center"/>
    </xf>
    <xf numFmtId="0" fontId="63" fillId="26" borderId="10" xfId="58" applyFont="1" applyFill="1" applyBorder="1" applyAlignment="1">
      <alignment horizontal="center" vertical="center" wrapText="1"/>
      <protection/>
    </xf>
    <xf numFmtId="0" fontId="64" fillId="26" borderId="10" xfId="58" applyFont="1" applyFill="1" applyBorder="1" applyAlignment="1">
      <alignment horizontal="center" vertical="center" wrapText="1"/>
      <protection/>
    </xf>
    <xf numFmtId="0" fontId="3" fillId="0" borderId="10" xfId="0" applyFont="1" applyFill="1" applyBorder="1" applyAlignment="1">
      <alignment wrapText="1"/>
    </xf>
    <xf numFmtId="0" fontId="2" fillId="0" borderId="10" xfId="0" applyFont="1" applyFill="1" applyBorder="1" applyAlignment="1">
      <alignment wrapText="1"/>
    </xf>
    <xf numFmtId="0" fontId="2" fillId="0" borderId="28" xfId="0" applyFont="1" applyFill="1" applyBorder="1" applyAlignment="1">
      <alignment wrapText="1"/>
    </xf>
    <xf numFmtId="0" fontId="2" fillId="0" borderId="30" xfId="0" applyFont="1" applyFill="1" applyBorder="1" applyAlignment="1">
      <alignment wrapText="1"/>
    </xf>
    <xf numFmtId="0" fontId="2" fillId="0" borderId="28" xfId="0" applyFont="1" applyFill="1" applyBorder="1" applyAlignment="1">
      <alignment horizontal="left" wrapText="1"/>
    </xf>
    <xf numFmtId="0" fontId="2" fillId="0" borderId="14" xfId="0" applyFont="1" applyFill="1" applyBorder="1" applyAlignment="1">
      <alignment wrapText="1"/>
    </xf>
    <xf numFmtId="0" fontId="2" fillId="0" borderId="11" xfId="0" applyFont="1" applyFill="1" applyBorder="1" applyAlignment="1">
      <alignment wrapText="1"/>
    </xf>
    <xf numFmtId="0" fontId="2" fillId="0" borderId="18" xfId="0" applyFont="1" applyFill="1" applyBorder="1" applyAlignment="1">
      <alignment wrapText="1"/>
    </xf>
    <xf numFmtId="0" fontId="2" fillId="0" borderId="19" xfId="0" applyFont="1" applyFill="1" applyBorder="1" applyAlignment="1">
      <alignment horizontal="left" wrapText="1"/>
    </xf>
    <xf numFmtId="0" fontId="2" fillId="0" borderId="11" xfId="0" applyFont="1" applyFill="1" applyBorder="1" applyAlignment="1">
      <alignment horizontal="left" wrapText="1"/>
    </xf>
    <xf numFmtId="0" fontId="2" fillId="0" borderId="31" xfId="0" applyFont="1" applyFill="1" applyBorder="1" applyAlignment="1">
      <alignment horizontal="left" wrapText="1"/>
    </xf>
    <xf numFmtId="0" fontId="2" fillId="0" borderId="30" xfId="0" applyFont="1" applyFill="1" applyBorder="1" applyAlignment="1">
      <alignment horizontal="left" wrapText="1"/>
    </xf>
    <xf numFmtId="0" fontId="3" fillId="0" borderId="0" xfId="0" applyFont="1" applyFill="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0" borderId="31" xfId="0" applyFont="1" applyFill="1" applyBorder="1" applyAlignment="1">
      <alignment wrapText="1"/>
    </xf>
    <xf numFmtId="0" fontId="5" fillId="0" borderId="10" xfId="55" applyFont="1" applyBorder="1" applyAlignment="1">
      <alignment horizontal="center" vertical="center"/>
      <protection/>
    </xf>
    <xf numFmtId="0" fontId="5" fillId="0" borderId="12" xfId="55" applyFont="1" applyBorder="1" applyAlignment="1">
      <alignment horizontal="center" vertical="center"/>
      <protection/>
    </xf>
    <xf numFmtId="0" fontId="5" fillId="0" borderId="20" xfId="55" applyFont="1" applyBorder="1" applyAlignment="1">
      <alignment horizontal="center" vertical="center"/>
      <protection/>
    </xf>
    <xf numFmtId="181" fontId="5" fillId="0" borderId="10" xfId="55" applyNumberFormat="1" applyFont="1" applyBorder="1" applyAlignment="1">
      <alignment horizontal="center" vertical="center"/>
      <protection/>
    </xf>
    <xf numFmtId="4" fontId="43" fillId="0" borderId="10" xfId="55" applyNumberFormat="1" applyFont="1" applyBorder="1" applyAlignment="1">
      <alignment horizontal="center" vertical="center" wrapText="1"/>
      <protection/>
    </xf>
    <xf numFmtId="0" fontId="46" fillId="0" borderId="10" xfId="55" applyFont="1" applyBorder="1" applyAlignment="1">
      <alignment horizontal="center" vertical="center" wrapText="1"/>
      <protection/>
    </xf>
    <xf numFmtId="2" fontId="5" fillId="0" borderId="10" xfId="55" applyNumberFormat="1" applyFont="1" applyBorder="1" applyAlignment="1">
      <alignment horizontal="center" vertical="center"/>
      <protection/>
    </xf>
    <xf numFmtId="4" fontId="47" fillId="0" borderId="10" xfId="55" applyNumberFormat="1" applyFont="1" applyBorder="1" applyAlignment="1">
      <alignment horizontal="center" vertical="center" wrapText="1"/>
      <protection/>
    </xf>
    <xf numFmtId="4" fontId="46" fillId="0" borderId="10" xfId="55" applyNumberFormat="1" applyFont="1" applyBorder="1" applyAlignment="1">
      <alignment horizontal="center" vertical="center" wrapText="1"/>
      <protection/>
    </xf>
    <xf numFmtId="4" fontId="46" fillId="0" borderId="12" xfId="55" applyNumberFormat="1" applyFont="1" applyBorder="1" applyAlignment="1">
      <alignment horizontal="center" vertical="center" wrapText="1"/>
      <protection/>
    </xf>
    <xf numFmtId="4" fontId="46" fillId="0" borderId="20" xfId="55" applyNumberFormat="1" applyFont="1" applyBorder="1" applyAlignment="1">
      <alignment horizontal="center" vertical="center" wrapText="1"/>
      <protection/>
    </xf>
    <xf numFmtId="0" fontId="43" fillId="0" borderId="10" xfId="55" applyFont="1" applyBorder="1" applyAlignment="1">
      <alignment horizontal="center" vertical="center" wrapText="1"/>
      <protection/>
    </xf>
    <xf numFmtId="0" fontId="43" fillId="0" borderId="10" xfId="55" applyFont="1" applyBorder="1" applyAlignment="1">
      <alignment horizontal="center" wrapText="1"/>
      <protection/>
    </xf>
    <xf numFmtId="0" fontId="43" fillId="0" borderId="14" xfId="55" applyFont="1" applyBorder="1" applyAlignment="1">
      <alignment horizontal="center"/>
      <protection/>
    </xf>
    <xf numFmtId="0" fontId="43" fillId="0" borderId="15" xfId="55" applyFont="1" applyBorder="1" applyAlignment="1">
      <alignment horizontal="center"/>
      <protection/>
    </xf>
    <xf numFmtId="0" fontId="47" fillId="0" borderId="10" xfId="55" applyFont="1" applyFill="1" applyBorder="1" applyAlignment="1">
      <alignment horizontal="center" vertical="center" wrapText="1"/>
      <protection/>
    </xf>
    <xf numFmtId="4" fontId="47" fillId="0" borderId="10" xfId="55" applyNumberFormat="1" applyFont="1" applyFill="1" applyBorder="1" applyAlignment="1">
      <alignment horizontal="center" vertical="center" wrapText="1"/>
      <protection/>
    </xf>
    <xf numFmtId="0" fontId="43" fillId="0" borderId="10" xfId="55" applyFont="1" applyFill="1" applyBorder="1" applyAlignment="1">
      <alignment horizontal="center" vertical="center" wrapText="1"/>
      <protection/>
    </xf>
    <xf numFmtId="0" fontId="6" fillId="0" borderId="11" xfId="0" applyFont="1" applyFill="1" applyBorder="1" applyAlignment="1">
      <alignment horizontal="center" wrapText="1"/>
    </xf>
    <xf numFmtId="0" fontId="4" fillId="0" borderId="0" xfId="0" applyFont="1" applyFill="1" applyAlignment="1">
      <alignment horizontal="center" vertical="justify"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left" vertical="justify" textRotation="90" wrapText="1"/>
    </xf>
    <xf numFmtId="0" fontId="5" fillId="0" borderId="13" xfId="0" applyFont="1" applyFill="1" applyBorder="1" applyAlignment="1">
      <alignment horizontal="left" vertical="justify" textRotation="90" wrapText="1"/>
    </xf>
    <xf numFmtId="0" fontId="5" fillId="0" borderId="12"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5" fillId="0" borderId="0" xfId="0" applyFont="1" applyFill="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11" xfId="0" applyFont="1" applyFill="1" applyBorder="1" applyAlignment="1">
      <alignment horizontal="center" wrapText="1"/>
    </xf>
    <xf numFmtId="0" fontId="2" fillId="0" borderId="0" xfId="0" applyFont="1" applyFill="1" applyBorder="1" applyAlignment="1">
      <alignment horizontal="center"/>
    </xf>
    <xf numFmtId="0" fontId="3" fillId="0" borderId="12" xfId="0" applyFont="1" applyFill="1" applyBorder="1" applyAlignment="1">
      <alignment wrapText="1"/>
    </xf>
    <xf numFmtId="0" fontId="3" fillId="0" borderId="13" xfId="0" applyFont="1" applyFill="1" applyBorder="1" applyAlignment="1">
      <alignment wrapText="1"/>
    </xf>
    <xf numFmtId="0" fontId="2" fillId="0" borderId="10" xfId="0" applyFont="1" applyFill="1" applyBorder="1" applyAlignment="1">
      <alignment horizontal="center" wrapText="1"/>
    </xf>
    <xf numFmtId="0" fontId="17" fillId="0" borderId="10"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wrapText="1"/>
    </xf>
    <xf numFmtId="0" fontId="3" fillId="0" borderId="10"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3" xfId="0"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0" xfId="0" applyFont="1" applyFill="1" applyBorder="1" applyAlignment="1">
      <alignment wrapText="1"/>
    </xf>
    <xf numFmtId="0" fontId="3" fillId="0" borderId="10" xfId="0" applyFont="1" applyFill="1" applyBorder="1" applyAlignment="1">
      <alignment horizontal="left" wrapText="1"/>
    </xf>
    <xf numFmtId="0" fontId="0" fillId="0" borderId="10" xfId="0" applyFill="1" applyBorder="1" applyAlignment="1">
      <alignment wrapText="1"/>
    </xf>
    <xf numFmtId="0" fontId="2" fillId="0" borderId="10" xfId="54" applyFont="1" applyFill="1" applyBorder="1" applyAlignment="1">
      <alignment horizontal="center" vertical="center" wrapText="1"/>
      <protection/>
    </xf>
    <xf numFmtId="0" fontId="49" fillId="0" borderId="14" xfId="54" applyFont="1" applyFill="1" applyBorder="1" applyAlignment="1">
      <alignment horizontal="center" vertical="center" wrapText="1"/>
      <protection/>
    </xf>
    <xf numFmtId="0" fontId="49" fillId="0" borderId="15" xfId="54" applyFont="1" applyFill="1" applyBorder="1" applyAlignment="1">
      <alignment horizontal="center" vertical="center" wrapText="1"/>
      <protection/>
    </xf>
    <xf numFmtId="0" fontId="3" fillId="0" borderId="10" xfId="54" applyFont="1" applyFill="1" applyBorder="1" applyAlignment="1">
      <alignment vertical="center" wrapText="1"/>
      <protection/>
    </xf>
    <xf numFmtId="0" fontId="20" fillId="0" borderId="0" xfId="54" applyFont="1" applyFill="1" applyAlignment="1">
      <alignment horizontal="center" wrapText="1"/>
      <protection/>
    </xf>
    <xf numFmtId="0" fontId="40" fillId="0" borderId="0" xfId="54" applyFont="1" applyFill="1" applyAlignment="1">
      <alignment horizontal="center" wrapText="1"/>
      <protection/>
    </xf>
    <xf numFmtId="0" fontId="2" fillId="0" borderId="12" xfId="54" applyFont="1" applyFill="1" applyBorder="1" applyAlignment="1">
      <alignment horizontal="center" vertical="center" wrapText="1"/>
      <protection/>
    </xf>
    <xf numFmtId="0" fontId="17" fillId="0" borderId="13" xfId="54" applyFont="1" applyFill="1" applyBorder="1" applyAlignment="1">
      <alignment horizontal="center" vertical="center" wrapText="1"/>
      <protection/>
    </xf>
    <xf numFmtId="0" fontId="2" fillId="0" borderId="12" xfId="54" applyFont="1" applyFill="1" applyBorder="1" applyAlignment="1">
      <alignment horizontal="center" vertical="center" textRotation="90" wrapText="1"/>
      <protection/>
    </xf>
    <xf numFmtId="0" fontId="17" fillId="0" borderId="13" xfId="54" applyFont="1" applyFill="1" applyBorder="1" applyAlignment="1">
      <alignment horizontal="center" vertical="center" textRotation="90" wrapText="1"/>
      <protection/>
    </xf>
    <xf numFmtId="0" fontId="2" fillId="0" borderId="14" xfId="54" applyFont="1" applyFill="1" applyBorder="1" applyAlignment="1">
      <alignment horizontal="center" vertical="center" wrapText="1"/>
      <protection/>
    </xf>
    <xf numFmtId="0" fontId="2" fillId="0" borderId="28" xfId="54" applyFont="1" applyFill="1" applyBorder="1" applyAlignment="1">
      <alignment horizontal="center" vertical="center" wrapText="1"/>
      <protection/>
    </xf>
    <xf numFmtId="0" fontId="2" fillId="0" borderId="15"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3" xfId="54" applyFont="1" applyFill="1" applyBorder="1" applyAlignment="1">
      <alignment horizontal="center" vertical="center" wrapText="1"/>
      <protection/>
    </xf>
    <xf numFmtId="0" fontId="2" fillId="0" borderId="0" xfId="0" applyFont="1" applyFill="1" applyAlignment="1">
      <alignment horizontal="left" vertical="center" wrapText="1"/>
    </xf>
    <xf numFmtId="0" fontId="0" fillId="0" borderId="11" xfId="0" applyFill="1" applyBorder="1" applyAlignment="1">
      <alignment wrapText="1"/>
    </xf>
    <xf numFmtId="0" fontId="2" fillId="0" borderId="29" xfId="0" applyFont="1" applyFill="1" applyBorder="1" applyAlignment="1">
      <alignment wrapText="1"/>
    </xf>
    <xf numFmtId="0" fontId="5" fillId="0" borderId="13" xfId="55" applyFont="1" applyBorder="1" applyAlignment="1">
      <alignment horizontal="center" vertical="center"/>
      <protection/>
    </xf>
    <xf numFmtId="1" fontId="5" fillId="0" borderId="12" xfId="55" applyNumberFormat="1" applyFont="1" applyBorder="1" applyAlignment="1">
      <alignment horizontal="center" vertical="center"/>
      <protection/>
    </xf>
    <xf numFmtId="1" fontId="5" fillId="0" borderId="20" xfId="55" applyNumberFormat="1" applyFont="1" applyBorder="1" applyAlignment="1">
      <alignment horizontal="center" vertical="center"/>
      <protection/>
    </xf>
    <xf numFmtId="1" fontId="5" fillId="0" borderId="13" xfId="55" applyNumberFormat="1" applyFont="1" applyBorder="1" applyAlignment="1">
      <alignment horizontal="center" vertical="center"/>
      <protection/>
    </xf>
    <xf numFmtId="2" fontId="5" fillId="0" borderId="12" xfId="55" applyNumberFormat="1" applyFont="1" applyBorder="1" applyAlignment="1">
      <alignment horizontal="center" vertical="center"/>
      <protection/>
    </xf>
    <xf numFmtId="2" fontId="5" fillId="0" borderId="20" xfId="55" applyNumberFormat="1" applyFont="1" applyBorder="1" applyAlignment="1">
      <alignment horizontal="center" vertical="center"/>
      <protection/>
    </xf>
    <xf numFmtId="2" fontId="5" fillId="0" borderId="13" xfId="55" applyNumberFormat="1" applyFont="1" applyBorder="1" applyAlignment="1">
      <alignment horizontal="center" vertical="center"/>
      <protection/>
    </xf>
    <xf numFmtId="0" fontId="3" fillId="0" borderId="10" xfId="55" applyFont="1" applyBorder="1" applyAlignment="1">
      <alignment horizontal="center" vertical="center" wrapText="1"/>
      <protection/>
    </xf>
    <xf numFmtId="0" fontId="2" fillId="0" borderId="10" xfId="55" applyFont="1" applyBorder="1" applyAlignment="1">
      <alignment horizontal="center" vertical="top" wrapText="1"/>
      <protection/>
    </xf>
    <xf numFmtId="0" fontId="3" fillId="0" borderId="21" xfId="55" applyFont="1" applyBorder="1" applyAlignment="1">
      <alignment horizontal="center" vertical="center" wrapText="1"/>
      <protection/>
    </xf>
    <xf numFmtId="0" fontId="3" fillId="0" borderId="29" xfId="55" applyFont="1" applyBorder="1" applyAlignment="1">
      <alignment horizontal="center" vertical="center" wrapText="1"/>
      <protection/>
    </xf>
    <xf numFmtId="0" fontId="3" fillId="0" borderId="26" xfId="55" applyFont="1" applyBorder="1" applyAlignment="1">
      <alignment horizontal="center" vertical="center" wrapText="1"/>
      <protection/>
    </xf>
    <xf numFmtId="0" fontId="3" fillId="0" borderId="11"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20" xfId="55" applyFont="1" applyBorder="1" applyAlignment="1">
      <alignment horizontal="center" vertical="center" wrapText="1"/>
      <protection/>
    </xf>
    <xf numFmtId="0" fontId="2" fillId="0" borderId="13" xfId="55" applyFont="1" applyBorder="1" applyAlignment="1">
      <alignment horizontal="center" vertical="center" wrapText="1"/>
      <protection/>
    </xf>
    <xf numFmtId="0" fontId="3" fillId="0" borderId="14" xfId="55" applyFont="1" applyBorder="1" applyAlignment="1">
      <alignment horizontal="center" wrapText="1"/>
      <protection/>
    </xf>
    <xf numFmtId="0" fontId="3" fillId="0" borderId="28" xfId="55" applyFont="1" applyBorder="1" applyAlignment="1">
      <alignment horizontal="center" wrapText="1"/>
      <protection/>
    </xf>
    <xf numFmtId="0" fontId="3" fillId="0" borderId="0" xfId="0" applyFont="1" applyAlignment="1">
      <alignment wrapText="1"/>
    </xf>
    <xf numFmtId="0" fontId="2" fillId="0" borderId="0" xfId="0" applyFont="1" applyAlignment="1">
      <alignment wrapText="1"/>
    </xf>
    <xf numFmtId="0" fontId="2" fillId="0" borderId="12" xfId="0" applyFont="1" applyBorder="1" applyAlignment="1">
      <alignment wrapText="1"/>
    </xf>
    <xf numFmtId="0" fontId="0" fillId="0" borderId="13" xfId="0" applyBorder="1" applyAlignment="1">
      <alignment wrapText="1"/>
    </xf>
    <xf numFmtId="0" fontId="2" fillId="0" borderId="10" xfId="0" applyFont="1" applyBorder="1" applyAlignment="1">
      <alignment wrapText="1"/>
    </xf>
    <xf numFmtId="0" fontId="2" fillId="0" borderId="10" xfId="0" applyFont="1" applyBorder="1" applyAlignment="1">
      <alignment horizontal="center" wrapText="1"/>
    </xf>
    <xf numFmtId="0" fontId="2" fillId="0" borderId="11" xfId="0" applyFont="1" applyFill="1" applyBorder="1" applyAlignment="1">
      <alignment horizontal="center"/>
    </xf>
    <xf numFmtId="0" fontId="3" fillId="0" borderId="10" xfId="0" applyFont="1" applyBorder="1" applyAlignment="1">
      <alignment wrapText="1"/>
    </xf>
    <xf numFmtId="0" fontId="9" fillId="0" borderId="29" xfId="0" applyFont="1" applyBorder="1" applyAlignment="1">
      <alignment horizontal="left" wrapText="1"/>
    </xf>
    <xf numFmtId="0" fontId="3" fillId="0" borderId="0" xfId="0" applyFont="1" applyAlignment="1">
      <alignment horizontal="center" wrapText="1"/>
    </xf>
    <xf numFmtId="0" fontId="3" fillId="0" borderId="0" xfId="54" applyFont="1" applyFill="1" applyBorder="1" applyAlignment="1">
      <alignment horizontal="center" vertical="center" wrapText="1"/>
      <protection/>
    </xf>
    <xf numFmtId="0" fontId="3" fillId="0" borderId="0" xfId="54" applyFont="1" applyFill="1" applyBorder="1" applyAlignment="1">
      <alignment horizontal="center"/>
      <protection/>
    </xf>
    <xf numFmtId="0" fontId="3" fillId="0" borderId="11" xfId="54" applyFont="1" applyFill="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0" xfId="54" applyFont="1" applyFill="1" applyBorder="1" applyAlignment="1">
      <alignment horizontal="center"/>
      <protection/>
    </xf>
    <xf numFmtId="0" fontId="3" fillId="0" borderId="14" xfId="54" applyFont="1" applyFill="1" applyBorder="1" applyAlignment="1">
      <alignment horizontal="center"/>
      <protection/>
    </xf>
    <xf numFmtId="0" fontId="3" fillId="0" borderId="28" xfId="54" applyFont="1" applyFill="1" applyBorder="1" applyAlignment="1">
      <alignment horizontal="center"/>
      <protection/>
    </xf>
    <xf numFmtId="0" fontId="3" fillId="0" borderId="15" xfId="54" applyFont="1" applyFill="1" applyBorder="1" applyAlignment="1">
      <alignment horizontal="center"/>
      <protection/>
    </xf>
    <xf numFmtId="0" fontId="3" fillId="0" borderId="11" xfId="0" applyFont="1" applyBorder="1" applyAlignment="1">
      <alignment wrapText="1"/>
    </xf>
    <xf numFmtId="0" fontId="3" fillId="8" borderId="10" xfId="54" applyFont="1" applyFill="1" applyBorder="1" applyAlignment="1">
      <alignment horizontal="center" vertical="center" wrapText="1"/>
      <protection/>
    </xf>
    <xf numFmtId="0" fontId="2" fillId="7" borderId="10" xfId="54" applyFont="1" applyFill="1" applyBorder="1" applyAlignment="1">
      <alignment horizontal="center" vertical="center" wrapText="1"/>
      <protection/>
    </xf>
    <xf numFmtId="0" fontId="3" fillId="3" borderId="10" xfId="54" applyFont="1" applyFill="1" applyBorder="1" applyAlignment="1">
      <alignment horizontal="center" vertical="center" wrapText="1"/>
      <protection/>
    </xf>
    <xf numFmtId="0" fontId="3" fillId="0" borderId="0" xfId="54" applyFont="1" applyBorder="1" applyAlignment="1">
      <alignment horizontal="center"/>
      <protection/>
    </xf>
    <xf numFmtId="0" fontId="9" fillId="24" borderId="14" xfId="54" applyFont="1" applyFill="1" applyBorder="1" applyAlignment="1">
      <alignment horizontal="center" vertical="center" wrapText="1"/>
      <protection/>
    </xf>
    <xf numFmtId="0" fontId="9" fillId="24" borderId="28" xfId="54" applyFont="1" applyFill="1" applyBorder="1" applyAlignment="1">
      <alignment horizontal="center" vertical="center" wrapText="1"/>
      <protection/>
    </xf>
    <xf numFmtId="0" fontId="9" fillId="22" borderId="14" xfId="54" applyFont="1" applyFill="1" applyBorder="1" applyAlignment="1">
      <alignment horizontal="center" vertical="center" wrapText="1"/>
      <protection/>
    </xf>
    <xf numFmtId="0" fontId="9" fillId="22" borderId="28" xfId="54" applyFont="1" applyFill="1" applyBorder="1" applyAlignment="1">
      <alignment horizontal="center" vertical="center" wrapText="1"/>
      <protection/>
    </xf>
    <xf numFmtId="0" fontId="9" fillId="20" borderId="10" xfId="54" applyFont="1" applyFill="1" applyBorder="1" applyAlignment="1">
      <alignment horizontal="center" vertical="center" wrapText="1"/>
      <protection/>
    </xf>
    <xf numFmtId="0" fontId="2" fillId="0" borderId="0" xfId="0" applyFont="1" applyFill="1" applyAlignment="1">
      <alignment horizontal="center"/>
    </xf>
    <xf numFmtId="0" fontId="5" fillId="0" borderId="29" xfId="0" applyFont="1" applyFill="1" applyBorder="1" applyAlignment="1">
      <alignment/>
    </xf>
    <xf numFmtId="0" fontId="0" fillId="0" borderId="29" xfId="0" applyFill="1" applyBorder="1" applyAlignment="1">
      <alignment/>
    </xf>
    <xf numFmtId="0" fontId="2" fillId="0" borderId="10"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4" xfId="0" applyFont="1" applyBorder="1" applyAlignment="1">
      <alignment horizontal="left" wrapText="1"/>
    </xf>
    <xf numFmtId="0" fontId="2" fillId="0" borderId="28" xfId="0" applyFont="1" applyBorder="1" applyAlignment="1">
      <alignment horizontal="left" wrapText="1"/>
    </xf>
    <xf numFmtId="0" fontId="2" fillId="0" borderId="15" xfId="0" applyFont="1" applyBorder="1" applyAlignment="1">
      <alignment horizontal="left" wrapText="1"/>
    </xf>
    <xf numFmtId="0" fontId="2" fillId="0" borderId="13" xfId="0" applyFont="1" applyFill="1" applyBorder="1" applyAlignment="1">
      <alignment horizontal="center" vertical="center" textRotation="90" wrapText="1"/>
    </xf>
    <xf numFmtId="0" fontId="2" fillId="0" borderId="12" xfId="0" applyFont="1" applyFill="1" applyBorder="1" applyAlignment="1">
      <alignment wrapText="1"/>
    </xf>
    <xf numFmtId="0" fontId="2" fillId="0" borderId="13" xfId="0" applyFont="1" applyFill="1" applyBorder="1" applyAlignment="1">
      <alignment wrapText="1"/>
    </xf>
    <xf numFmtId="0" fontId="2" fillId="0" borderId="11" xfId="0" applyFont="1" applyBorder="1" applyAlignment="1">
      <alignment horizontal="left" wrapText="1"/>
    </xf>
    <xf numFmtId="0" fontId="3" fillId="0" borderId="10" xfId="0" applyFont="1" applyBorder="1" applyAlignment="1">
      <alignment horizontal="left" wrapText="1"/>
    </xf>
    <xf numFmtId="0" fontId="82" fillId="0" borderId="0" xfId="54" applyFont="1" applyBorder="1" applyAlignment="1">
      <alignment horizontal="center"/>
      <protection/>
    </xf>
    <xf numFmtId="0" fontId="82" fillId="28" borderId="14" xfId="54" applyFont="1" applyFill="1" applyBorder="1" applyAlignment="1">
      <alignment horizontal="center"/>
      <protection/>
    </xf>
    <xf numFmtId="0" fontId="82" fillId="28" borderId="28" xfId="54" applyFont="1" applyFill="1" applyBorder="1" applyAlignment="1">
      <alignment horizontal="center"/>
      <protection/>
    </xf>
    <xf numFmtId="0" fontId="82" fillId="28" borderId="15" xfId="54" applyFont="1" applyFill="1" applyBorder="1" applyAlignment="1">
      <alignment horizontal="center"/>
      <protection/>
    </xf>
    <xf numFmtId="0" fontId="81" fillId="0" borderId="0" xfId="54" applyFont="1" applyAlignment="1">
      <alignment horizontal="center" wrapText="1"/>
      <protection/>
    </xf>
    <xf numFmtId="0" fontId="82" fillId="0" borderId="11" xfId="54" applyFont="1" applyBorder="1" applyAlignment="1">
      <alignment horizontal="center"/>
      <protection/>
    </xf>
    <xf numFmtId="0" fontId="62" fillId="0" borderId="11" xfId="54" applyFont="1" applyBorder="1" applyAlignment="1">
      <alignment horizontal="center"/>
      <protection/>
    </xf>
    <xf numFmtId="0" fontId="20" fillId="0" borderId="0" xfId="0" applyFont="1" applyBorder="1" applyAlignment="1">
      <alignment horizontal="center" vertical="center" wrapText="1"/>
    </xf>
    <xf numFmtId="0" fontId="43" fillId="0" borderId="33" xfId="54" applyFont="1" applyBorder="1" applyAlignment="1">
      <alignment horizontal="left" vertical="top" wrapText="1"/>
      <protection/>
    </xf>
    <xf numFmtId="0" fontId="43" fillId="0" borderId="0" xfId="54" applyFont="1" applyAlignment="1">
      <alignment horizontal="left" vertical="top" wrapText="1"/>
      <protection/>
    </xf>
    <xf numFmtId="0" fontId="42" fillId="0" borderId="33" xfId="54" applyFont="1" applyBorder="1" applyAlignment="1">
      <alignment horizontal="left" wrapText="1"/>
      <protection/>
    </xf>
    <xf numFmtId="0" fontId="42" fillId="0" borderId="0" xfId="54" applyFont="1" applyAlignment="1">
      <alignment horizontal="left" wrapText="1"/>
      <protection/>
    </xf>
    <xf numFmtId="0" fontId="43" fillId="0" borderId="0" xfId="54" applyFont="1" applyBorder="1" applyAlignment="1">
      <alignment horizontal="left" vertical="top" wrapText="1"/>
      <protection/>
    </xf>
    <xf numFmtId="0" fontId="43" fillId="0" borderId="33" xfId="54" applyFont="1" applyBorder="1" applyAlignment="1">
      <alignment horizontal="left" vertical="center"/>
      <protection/>
    </xf>
    <xf numFmtId="0" fontId="43" fillId="0" borderId="0" xfId="54" applyFont="1" applyBorder="1" applyAlignment="1">
      <alignment horizontal="left" vertical="center"/>
      <protection/>
    </xf>
    <xf numFmtId="0" fontId="8" fillId="0" borderId="33" xfId="54" applyFont="1" applyBorder="1" applyAlignment="1">
      <alignment horizontal="left"/>
      <protection/>
    </xf>
    <xf numFmtId="0" fontId="8" fillId="0" borderId="0" xfId="54" applyFont="1" applyAlignment="1">
      <alignment horizontal="left"/>
      <protection/>
    </xf>
    <xf numFmtId="0" fontId="42" fillId="0" borderId="0" xfId="54" applyFont="1" applyBorder="1" applyAlignment="1">
      <alignment horizontal="left" wrapText="1"/>
      <protection/>
    </xf>
    <xf numFmtId="0" fontId="43" fillId="0" borderId="33" xfId="54" applyFont="1" applyBorder="1" applyAlignment="1">
      <alignment vertical="top"/>
      <protection/>
    </xf>
    <xf numFmtId="0" fontId="43" fillId="0" borderId="0" xfId="54" applyFont="1" applyBorder="1" applyAlignment="1">
      <alignment vertical="top"/>
      <protection/>
    </xf>
    <xf numFmtId="0" fontId="43" fillId="0" borderId="33" xfId="54" applyFont="1" applyBorder="1" applyAlignment="1">
      <alignment horizontal="left"/>
      <protection/>
    </xf>
    <xf numFmtId="0" fontId="43" fillId="0" borderId="0" xfId="54" applyFont="1" applyBorder="1" applyAlignment="1">
      <alignment horizontal="left"/>
      <protection/>
    </xf>
    <xf numFmtId="0" fontId="43" fillId="0" borderId="33" xfId="54" applyFont="1" applyBorder="1" applyAlignment="1">
      <alignment horizontal="left" vertical="center" wrapText="1"/>
      <protection/>
    </xf>
    <xf numFmtId="0" fontId="43" fillId="0" borderId="0" xfId="54" applyFont="1" applyBorder="1" applyAlignment="1">
      <alignment horizontal="left" vertical="center" wrapText="1"/>
      <protection/>
    </xf>
    <xf numFmtId="0" fontId="42" fillId="0" borderId="33" xfId="54" applyFont="1" applyBorder="1" applyAlignment="1">
      <alignment horizontal="left" vertical="top" wrapText="1"/>
      <protection/>
    </xf>
    <xf numFmtId="0" fontId="42" fillId="0" borderId="0" xfId="54" applyFont="1" applyBorder="1" applyAlignment="1">
      <alignment horizontal="left" vertical="top" wrapText="1"/>
      <protection/>
    </xf>
    <xf numFmtId="0" fontId="8" fillId="0" borderId="33" xfId="54" applyFont="1" applyBorder="1" applyAlignment="1">
      <alignment horizontal="center"/>
      <protection/>
    </xf>
    <xf numFmtId="0" fontId="8" fillId="0" borderId="0" xfId="54" applyFont="1" applyAlignment="1">
      <alignment horizontal="center"/>
      <protection/>
    </xf>
    <xf numFmtId="0" fontId="8" fillId="0" borderId="29" xfId="0" applyFont="1" applyFill="1" applyBorder="1" applyAlignment="1">
      <alignment horizontal="center" vertical="top"/>
    </xf>
    <xf numFmtId="0" fontId="9" fillId="0" borderId="11" xfId="0" applyFont="1" applyBorder="1" applyAlignment="1">
      <alignment horizontal="center" wrapText="1"/>
    </xf>
    <xf numFmtId="0" fontId="3" fillId="27" borderId="27" xfId="0" applyFont="1" applyFill="1" applyBorder="1" applyAlignment="1">
      <alignment horizontal="center"/>
    </xf>
    <xf numFmtId="0" fontId="3" fillId="27" borderId="24" xfId="0" applyFont="1" applyFill="1" applyBorder="1" applyAlignment="1">
      <alignment horizontal="center"/>
    </xf>
    <xf numFmtId="0" fontId="3" fillId="27" borderId="21" xfId="0" applyFont="1" applyFill="1" applyBorder="1" applyAlignment="1">
      <alignment horizontal="center"/>
    </xf>
    <xf numFmtId="0" fontId="3" fillId="27" borderId="29" xfId="0" applyFont="1" applyFill="1" applyBorder="1" applyAlignment="1">
      <alignment horizontal="center"/>
    </xf>
    <xf numFmtId="0" fontId="3" fillId="27" borderId="32" xfId="0" applyFont="1" applyFill="1" applyBorder="1" applyAlignment="1">
      <alignment horizontal="center"/>
    </xf>
    <xf numFmtId="0" fontId="5" fillId="27" borderId="11" xfId="0" applyFont="1" applyFill="1" applyBorder="1" applyAlignment="1">
      <alignment horizontal="center"/>
    </xf>
    <xf numFmtId="0" fontId="8" fillId="27" borderId="29" xfId="0" applyFont="1" applyFill="1" applyBorder="1" applyAlignment="1">
      <alignment horizontal="center" vertical="top"/>
    </xf>
    <xf numFmtId="0" fontId="3" fillId="27" borderId="27" xfId="0" applyFont="1" applyFill="1" applyBorder="1" applyAlignment="1">
      <alignment horizontal="center" vertical="center"/>
    </xf>
    <xf numFmtId="0" fontId="3" fillId="27" borderId="24" xfId="0" applyFont="1" applyFill="1" applyBorder="1" applyAlignment="1">
      <alignment horizontal="center"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23-01-19" xfId="56"/>
    <cellStyle name="Обычный_Аналіз 2210, 2240  2017 рік" xfId="57"/>
    <cellStyle name="Обычный_Видатки освіта" xfId="58"/>
    <cellStyle name="Обычный_Зарплата 2008 засилка" xfId="59"/>
    <cellStyle name="Обычный_Зарплата 2014 " xfId="60"/>
    <cellStyle name="Обычный_Освіта  прогнозні розрахунки 2014 "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82;&#1083;&#1072;&#1076;&#108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
    </sheetNames>
    <sheetDataSet>
      <sheetData sheetId="0">
        <row r="3">
          <cell r="E3">
            <v>1921</v>
          </cell>
        </row>
        <row r="4">
          <cell r="E4">
            <v>2094</v>
          </cell>
        </row>
        <row r="5">
          <cell r="E5">
            <v>2267</v>
          </cell>
        </row>
        <row r="6">
          <cell r="E6">
            <v>2440</v>
          </cell>
        </row>
        <row r="7">
          <cell r="E7">
            <v>2613</v>
          </cell>
        </row>
        <row r="8">
          <cell r="E8">
            <v>2785</v>
          </cell>
        </row>
        <row r="9">
          <cell r="E9">
            <v>2958</v>
          </cell>
        </row>
        <row r="10">
          <cell r="E10">
            <v>3150</v>
          </cell>
        </row>
        <row r="11">
          <cell r="E11">
            <v>3323</v>
          </cell>
        </row>
        <row r="12">
          <cell r="E12">
            <v>3496</v>
          </cell>
        </row>
        <row r="13">
          <cell r="E13">
            <v>3784</v>
          </cell>
        </row>
        <row r="14">
          <cell r="E14">
            <v>4073</v>
          </cell>
        </row>
        <row r="15">
          <cell r="E15">
            <v>4361</v>
          </cell>
        </row>
        <row r="16">
          <cell r="E16">
            <v>4649</v>
          </cell>
        </row>
        <row r="17">
          <cell r="E17">
            <v>4956</v>
          </cell>
        </row>
        <row r="18">
          <cell r="E18">
            <v>5360</v>
          </cell>
        </row>
        <row r="19">
          <cell r="E19">
            <v>5763</v>
          </cell>
        </row>
        <row r="20">
          <cell r="E20">
            <v>6166</v>
          </cell>
        </row>
        <row r="21">
          <cell r="E21">
            <v>6570</v>
          </cell>
        </row>
        <row r="22">
          <cell r="E22">
            <v>6992</v>
          </cell>
        </row>
        <row r="23">
          <cell r="E23">
            <v>7396</v>
          </cell>
        </row>
        <row r="24">
          <cell r="E24">
            <v>7799</v>
          </cell>
        </row>
        <row r="25">
          <cell r="E25">
            <v>8203</v>
          </cell>
        </row>
        <row r="26">
          <cell r="E26">
            <v>8376</v>
          </cell>
        </row>
        <row r="27">
          <cell r="E27">
            <v>8664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3"/>
  <sheetViews>
    <sheetView zoomScalePageLayoutView="0" workbookViewId="0" topLeftCell="A25">
      <selection activeCell="G36" sqref="G36"/>
    </sheetView>
  </sheetViews>
  <sheetFormatPr defaultColWidth="9.140625" defaultRowHeight="12.75"/>
  <cols>
    <col min="1" max="1" width="59.140625" style="46" customWidth="1"/>
    <col min="2" max="2" width="15.8515625" style="46" customWidth="1"/>
    <col min="3" max="3" width="22.00390625" style="46" customWidth="1"/>
    <col min="4" max="5" width="9.140625" style="46" customWidth="1"/>
    <col min="6" max="6" width="14.00390625" style="46" bestFit="1" customWidth="1"/>
    <col min="7" max="7" width="13.57421875" style="46" customWidth="1"/>
    <col min="8" max="16384" width="9.140625" style="46" customWidth="1"/>
  </cols>
  <sheetData>
    <row r="1" spans="1:3" ht="72.75" customHeight="1">
      <c r="A1" s="499" t="s">
        <v>662</v>
      </c>
      <c r="B1" s="499"/>
      <c r="C1" s="499"/>
    </row>
    <row r="2" spans="1:3" ht="20.25">
      <c r="A2" s="500" t="s">
        <v>631</v>
      </c>
      <c r="B2" s="500"/>
      <c r="C2" s="500"/>
    </row>
    <row r="3" spans="1:3" ht="20.25">
      <c r="A3" s="421" t="s">
        <v>23</v>
      </c>
      <c r="B3" s="422" t="s">
        <v>232</v>
      </c>
      <c r="C3" s="16" t="s">
        <v>24</v>
      </c>
    </row>
    <row r="4" spans="1:7" ht="15" customHeight="1">
      <c r="A4" s="423" t="s">
        <v>25</v>
      </c>
      <c r="B4" s="424">
        <v>2110</v>
      </c>
      <c r="C4" s="425">
        <f>'2110+2120 власні доходи'!AC9</f>
        <v>2910146</v>
      </c>
      <c r="G4" s="98"/>
    </row>
    <row r="5" spans="1:7" ht="15" customHeight="1">
      <c r="A5" s="423" t="s">
        <v>26</v>
      </c>
      <c r="B5" s="424">
        <v>2120</v>
      </c>
      <c r="C5" s="425">
        <f>'2110+2120 власні доходи'!AD9</f>
        <v>656600</v>
      </c>
      <c r="G5" s="98"/>
    </row>
    <row r="6" spans="1:3" ht="15" customHeight="1">
      <c r="A6" s="423" t="s">
        <v>27</v>
      </c>
      <c r="B6" s="424">
        <v>2200</v>
      </c>
      <c r="C6" s="425">
        <f>C7+C8+C9+C10+C11+C12+C18</f>
        <v>1778573</v>
      </c>
    </row>
    <row r="7" spans="1:7" ht="15" customHeight="1">
      <c r="A7" s="426" t="s">
        <v>28</v>
      </c>
      <c r="B7" s="427">
        <v>2210</v>
      </c>
      <c r="C7" s="93">
        <f>'2210'!F195</f>
        <v>361907</v>
      </c>
      <c r="G7" s="98"/>
    </row>
    <row r="8" spans="1:7" ht="15" customHeight="1">
      <c r="A8" s="426" t="s">
        <v>29</v>
      </c>
      <c r="B8" s="427">
        <v>2220</v>
      </c>
      <c r="C8" s="93">
        <f>'2220'!F49</f>
        <v>0</v>
      </c>
      <c r="G8" s="98"/>
    </row>
    <row r="9" spans="1:7" ht="15" customHeight="1">
      <c r="A9" s="426" t="s">
        <v>30</v>
      </c>
      <c r="B9" s="427">
        <v>2230</v>
      </c>
      <c r="C9" s="93">
        <f>'2230 '!G87</f>
        <v>0</v>
      </c>
      <c r="G9" s="98"/>
    </row>
    <row r="10" spans="1:7" ht="15" customHeight="1">
      <c r="A10" s="426" t="s">
        <v>31</v>
      </c>
      <c r="B10" s="427">
        <v>2240</v>
      </c>
      <c r="C10" s="93">
        <f>'2240'!E178</f>
        <v>1200039</v>
      </c>
      <c r="G10" s="98"/>
    </row>
    <row r="11" spans="1:3" ht="15" customHeight="1">
      <c r="A11" s="423" t="s">
        <v>32</v>
      </c>
      <c r="B11" s="421">
        <v>2250</v>
      </c>
      <c r="C11" s="93">
        <f>'2250'!F17</f>
        <v>7080</v>
      </c>
    </row>
    <row r="12" spans="1:3" ht="15" customHeight="1">
      <c r="A12" s="423" t="s">
        <v>33</v>
      </c>
      <c r="B12" s="424">
        <v>2270</v>
      </c>
      <c r="C12" s="93">
        <f>C13+C14+C15+C16+C17</f>
        <v>209547</v>
      </c>
    </row>
    <row r="13" spans="1:3" ht="15" customHeight="1">
      <c r="A13" s="426" t="s">
        <v>34</v>
      </c>
      <c r="B13" s="427">
        <v>2271</v>
      </c>
      <c r="C13" s="93">
        <f>' 2270(1)'!H5</f>
        <v>140364</v>
      </c>
    </row>
    <row r="14" spans="1:7" ht="15" customHeight="1">
      <c r="A14" s="426" t="s">
        <v>35</v>
      </c>
      <c r="B14" s="427">
        <v>2272</v>
      </c>
      <c r="C14" s="93">
        <f>' 2270(1)'!H6</f>
        <v>4270</v>
      </c>
      <c r="G14" s="98"/>
    </row>
    <row r="15" spans="1:7" ht="15" customHeight="1">
      <c r="A15" s="426" t="s">
        <v>36</v>
      </c>
      <c r="B15" s="427">
        <v>2273</v>
      </c>
      <c r="C15" s="93">
        <f>' 2270(1)'!H7</f>
        <v>61011</v>
      </c>
      <c r="G15" s="98"/>
    </row>
    <row r="16" spans="1:7" ht="15" customHeight="1">
      <c r="A16" s="426" t="s">
        <v>37</v>
      </c>
      <c r="B16" s="427">
        <v>2274</v>
      </c>
      <c r="C16" s="93">
        <f>' 2270(1)'!H8</f>
        <v>0</v>
      </c>
      <c r="G16" s="98"/>
    </row>
    <row r="17" spans="1:3" ht="15" customHeight="1">
      <c r="A17" s="426" t="s">
        <v>38</v>
      </c>
      <c r="B17" s="427">
        <v>2275</v>
      </c>
      <c r="C17" s="93">
        <f>' 2270(1)'!H9</f>
        <v>3902</v>
      </c>
    </row>
    <row r="18" spans="1:3" ht="15" customHeight="1">
      <c r="A18" s="423" t="s">
        <v>39</v>
      </c>
      <c r="B18" s="424">
        <v>2280</v>
      </c>
      <c r="C18" s="93">
        <f>C19+C20</f>
        <v>0</v>
      </c>
    </row>
    <row r="19" spans="1:3" ht="15" customHeight="1">
      <c r="A19" s="426" t="s">
        <v>40</v>
      </c>
      <c r="B19" s="427">
        <v>2281</v>
      </c>
      <c r="C19" s="93">
        <v>0</v>
      </c>
    </row>
    <row r="20" spans="1:7" ht="15" customHeight="1">
      <c r="A20" s="426" t="s">
        <v>407</v>
      </c>
      <c r="B20" s="427">
        <v>2282</v>
      </c>
      <c r="C20" s="93">
        <f>'2282'!F15</f>
        <v>0</v>
      </c>
      <c r="G20" s="98"/>
    </row>
    <row r="21" spans="1:3" ht="15" customHeight="1">
      <c r="A21" s="428" t="s">
        <v>41</v>
      </c>
      <c r="B21" s="424">
        <v>2700</v>
      </c>
      <c r="C21" s="425">
        <f>C22+C23+C24</f>
        <v>0</v>
      </c>
    </row>
    <row r="22" spans="1:3" ht="15" customHeight="1">
      <c r="A22" s="426" t="s">
        <v>42</v>
      </c>
      <c r="B22" s="427">
        <v>2710</v>
      </c>
      <c r="C22" s="33"/>
    </row>
    <row r="23" spans="1:3" ht="15" customHeight="1">
      <c r="A23" s="426" t="s">
        <v>43</v>
      </c>
      <c r="B23" s="427">
        <v>2720</v>
      </c>
      <c r="C23" s="429">
        <f>'2720 (70601)'!AU18</f>
        <v>0</v>
      </c>
    </row>
    <row r="24" spans="1:3" ht="15" customHeight="1">
      <c r="A24" s="426" t="s">
        <v>44</v>
      </c>
      <c r="B24" s="430">
        <v>2730</v>
      </c>
      <c r="C24" s="70">
        <f>'2730'!E13</f>
        <v>0</v>
      </c>
    </row>
    <row r="25" spans="1:3" ht="15" customHeight="1">
      <c r="A25" s="423" t="s">
        <v>45</v>
      </c>
      <c r="B25" s="431">
        <v>2800</v>
      </c>
      <c r="C25" s="425">
        <f>'2800'!F22</f>
        <v>600</v>
      </c>
    </row>
    <row r="26" spans="1:3" ht="15" customHeight="1">
      <c r="A26" s="423" t="s">
        <v>46</v>
      </c>
      <c r="B26" s="431">
        <v>3000</v>
      </c>
      <c r="C26" s="425">
        <f>C27+C28+C31+C34+C37</f>
        <v>2000000</v>
      </c>
    </row>
    <row r="27" spans="1:3" ht="15" customHeight="1">
      <c r="A27" s="423" t="s">
        <v>47</v>
      </c>
      <c r="B27" s="431">
        <v>3110</v>
      </c>
      <c r="C27" s="93"/>
    </row>
    <row r="28" spans="1:3" ht="15" customHeight="1">
      <c r="A28" s="423" t="s">
        <v>48</v>
      </c>
      <c r="B28" s="431">
        <v>3120</v>
      </c>
      <c r="C28" s="93">
        <f>C29+C30</f>
        <v>0</v>
      </c>
    </row>
    <row r="29" spans="1:3" ht="15" customHeight="1">
      <c r="A29" s="426" t="s">
        <v>49</v>
      </c>
      <c r="B29" s="430">
        <v>3121</v>
      </c>
      <c r="C29" s="93"/>
    </row>
    <row r="30" spans="1:3" ht="15" customHeight="1">
      <c r="A30" s="426" t="s">
        <v>50</v>
      </c>
      <c r="B30" s="430">
        <v>3122</v>
      </c>
      <c r="C30" s="93"/>
    </row>
    <row r="31" spans="1:3" ht="15" customHeight="1">
      <c r="A31" s="423" t="s">
        <v>51</v>
      </c>
      <c r="B31" s="431">
        <v>3130</v>
      </c>
      <c r="C31" s="93">
        <f>C32+C33</f>
        <v>2000000</v>
      </c>
    </row>
    <row r="32" spans="1:3" ht="15" customHeight="1">
      <c r="A32" s="426" t="s">
        <v>52</v>
      </c>
      <c r="B32" s="430">
        <v>3131</v>
      </c>
      <c r="C32" s="93"/>
    </row>
    <row r="33" spans="1:3" ht="15" customHeight="1">
      <c r="A33" s="426" t="s">
        <v>53</v>
      </c>
      <c r="B33" s="430">
        <v>3132</v>
      </c>
      <c r="C33" s="93">
        <v>2000000</v>
      </c>
    </row>
    <row r="34" spans="1:3" ht="15" customHeight="1">
      <c r="A34" s="423" t="s">
        <v>54</v>
      </c>
      <c r="B34" s="431">
        <v>3140</v>
      </c>
      <c r="C34" s="93">
        <f>C35+C36</f>
        <v>0</v>
      </c>
    </row>
    <row r="35" spans="1:3" ht="15" customHeight="1">
      <c r="A35" s="426" t="s">
        <v>55</v>
      </c>
      <c r="B35" s="430">
        <v>3141</v>
      </c>
      <c r="C35" s="93"/>
    </row>
    <row r="36" spans="1:3" ht="15" customHeight="1">
      <c r="A36" s="426" t="s">
        <v>56</v>
      </c>
      <c r="B36" s="430">
        <v>3142</v>
      </c>
      <c r="C36" s="93"/>
    </row>
    <row r="37" spans="1:3" ht="32.25" customHeight="1" thickBot="1">
      <c r="A37" s="432" t="s">
        <v>57</v>
      </c>
      <c r="B37" s="433">
        <v>3210</v>
      </c>
      <c r="C37" s="434"/>
    </row>
    <row r="38" spans="1:7" s="248" customFormat="1" ht="15" customHeight="1" thickBot="1">
      <c r="A38" s="435" t="s">
        <v>175</v>
      </c>
      <c r="B38" s="436"/>
      <c r="C38" s="437">
        <f>C4+C5+C6+C21+C25+C26</f>
        <v>7345919</v>
      </c>
      <c r="G38" s="249"/>
    </row>
    <row r="40" spans="1:256" ht="20.25">
      <c r="A40" s="10" t="s">
        <v>161</v>
      </c>
      <c r="B40" s="50"/>
      <c r="C40" s="10" t="s">
        <v>582</v>
      </c>
      <c r="D40" s="25"/>
      <c r="E40" s="250"/>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ht="20.25">
      <c r="A41" s="10"/>
      <c r="B41" s="10"/>
      <c r="C41" s="10"/>
      <c r="D41" s="25"/>
      <c r="E41" s="250"/>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ht="20.25">
      <c r="A42" s="10" t="s">
        <v>160</v>
      </c>
      <c r="B42" s="50"/>
      <c r="C42" s="10" t="s">
        <v>584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ht="20.25">
      <c r="C43" s="98"/>
    </row>
  </sheetData>
  <sheetProtection/>
  <mergeCells count="2">
    <mergeCell ref="A1:C1"/>
    <mergeCell ref="A2:C2"/>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C16" sqref="C16"/>
    </sheetView>
  </sheetViews>
  <sheetFormatPr defaultColWidth="9.140625" defaultRowHeight="12.75"/>
  <cols>
    <col min="1" max="1" width="31.28125" style="7" customWidth="1"/>
    <col min="2" max="2" width="5.8515625" style="7" hidden="1" customWidth="1"/>
    <col min="3" max="3" width="13.57421875" style="7" customWidth="1"/>
    <col min="4" max="4" width="12.7109375" style="7" customWidth="1"/>
    <col min="5" max="5" width="8.140625" style="7" customWidth="1"/>
    <col min="6" max="6" width="11.57421875" style="7" customWidth="1"/>
    <col min="7" max="7" width="12.421875" style="7" customWidth="1"/>
    <col min="8" max="8" width="10.00390625" style="7" customWidth="1"/>
    <col min="9" max="10" width="13.140625" style="7" customWidth="1"/>
    <col min="11" max="16384" width="9.140625" style="7" customWidth="1"/>
  </cols>
  <sheetData>
    <row r="1" spans="1:10" ht="33.75" customHeight="1">
      <c r="A1" s="587" t="s">
        <v>414</v>
      </c>
      <c r="B1" s="587"/>
      <c r="C1" s="587"/>
      <c r="D1" s="587"/>
      <c r="E1" s="587"/>
      <c r="F1" s="587"/>
      <c r="G1" s="587"/>
      <c r="H1" s="587"/>
      <c r="I1" s="587"/>
      <c r="J1" s="587"/>
    </row>
    <row r="2" ht="12.75" customHeight="1"/>
    <row r="3" spans="1:10" ht="20.25" customHeight="1">
      <c r="A3" s="588" t="s">
        <v>149</v>
      </c>
      <c r="B3" s="588"/>
      <c r="C3" s="589" t="s">
        <v>150</v>
      </c>
      <c r="D3" s="590"/>
      <c r="E3" s="591"/>
      <c r="F3" s="588" t="s">
        <v>151</v>
      </c>
      <c r="G3" s="588" t="s">
        <v>152</v>
      </c>
      <c r="H3" s="588" t="s">
        <v>153</v>
      </c>
      <c r="I3" s="588" t="s">
        <v>154</v>
      </c>
      <c r="J3" s="588" t="s">
        <v>155</v>
      </c>
    </row>
    <row r="4" spans="1:10" ht="37.5" customHeight="1">
      <c r="A4" s="588"/>
      <c r="B4" s="588"/>
      <c r="C4" s="8" t="s">
        <v>156</v>
      </c>
      <c r="D4" s="8" t="s">
        <v>157</v>
      </c>
      <c r="E4" s="8" t="s">
        <v>158</v>
      </c>
      <c r="F4" s="588"/>
      <c r="G4" s="588"/>
      <c r="H4" s="588"/>
      <c r="I4" s="588"/>
      <c r="J4" s="588"/>
    </row>
    <row r="5" spans="1:10" ht="38.25" customHeight="1">
      <c r="A5" s="9"/>
      <c r="B5" s="9" t="s">
        <v>159</v>
      </c>
      <c r="C5" s="222"/>
      <c r="D5" s="222"/>
      <c r="E5" s="88"/>
      <c r="F5" s="93">
        <v>686.6</v>
      </c>
      <c r="G5" s="94">
        <v>517.2</v>
      </c>
      <c r="H5" s="70">
        <f>ROUND(E5*F5,0)</f>
        <v>0</v>
      </c>
      <c r="I5" s="70">
        <f>ROUND(D5*G5,0)</f>
        <v>0</v>
      </c>
      <c r="J5" s="70">
        <f>H5+I5</f>
        <v>0</v>
      </c>
    </row>
    <row r="8" spans="1:4" s="13" customFormat="1" ht="33" customHeight="1">
      <c r="A8" s="50" t="s">
        <v>160</v>
      </c>
      <c r="B8" s="11"/>
      <c r="C8" s="586"/>
      <c r="D8" s="586"/>
    </row>
    <row r="9" spans="2:3" s="14" customFormat="1" ht="16.5">
      <c r="B9" s="15"/>
      <c r="C9" s="12"/>
    </row>
    <row r="10" spans="2:3" s="14" customFormat="1" ht="16.5">
      <c r="B10" s="15"/>
      <c r="C10" s="12"/>
    </row>
    <row r="11" spans="1:3" s="13" customFormat="1" ht="18.75">
      <c r="A11" s="10"/>
      <c r="B11" s="11"/>
      <c r="C11" s="12"/>
    </row>
  </sheetData>
  <sheetProtection/>
  <mergeCells count="9">
    <mergeCell ref="C8:D8"/>
    <mergeCell ref="A1:J1"/>
    <mergeCell ref="A3:B4"/>
    <mergeCell ref="C3:E3"/>
    <mergeCell ref="F3:F4"/>
    <mergeCell ref="G3:G4"/>
    <mergeCell ref="H3:H4"/>
    <mergeCell ref="I3:I4"/>
    <mergeCell ref="J3:J4"/>
  </mergeCells>
  <printOptions/>
  <pageMargins left="0.55" right="0.3" top="0.74" bottom="0.5" header="0.5" footer="0.5"/>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indexed="33"/>
    <pageSetUpPr fitToPage="1"/>
  </sheetPr>
  <dimension ref="A1:AB16"/>
  <sheetViews>
    <sheetView zoomScale="75" zoomScaleNormal="75" zoomScalePageLayoutView="0" workbookViewId="0" topLeftCell="A1">
      <selection activeCell="A2" sqref="A2"/>
    </sheetView>
  </sheetViews>
  <sheetFormatPr defaultColWidth="9.140625" defaultRowHeight="12.75"/>
  <cols>
    <col min="1" max="1" width="35.421875" style="10" customWidth="1"/>
    <col min="2" max="2" width="29.28125" style="10" customWidth="1"/>
    <col min="3" max="3" width="15.140625" style="10" customWidth="1"/>
    <col min="4" max="4" width="18.7109375" style="18" customWidth="1"/>
    <col min="5" max="5" width="15.7109375" style="10" customWidth="1"/>
    <col min="6" max="6" width="18.28125" style="10" customWidth="1"/>
    <col min="7" max="7" width="29.7109375" style="18" customWidth="1"/>
    <col min="8" max="8" width="15.28125" style="10" customWidth="1"/>
    <col min="9" max="9" width="13.57421875" style="10" customWidth="1"/>
    <col min="10" max="10" width="12.7109375" style="10" customWidth="1"/>
    <col min="11" max="11" width="15.140625" style="10" customWidth="1"/>
    <col min="12" max="12" width="15.00390625" style="10" customWidth="1"/>
    <col min="13" max="13" width="14.28125" style="10" customWidth="1"/>
    <col min="14" max="14" width="14.00390625" style="10" customWidth="1"/>
    <col min="15" max="15" width="58.28125" style="10" bestFit="1" customWidth="1"/>
    <col min="16" max="16" width="51.140625" style="10" bestFit="1" customWidth="1"/>
    <col min="17" max="17" width="9.7109375" style="10" bestFit="1" customWidth="1"/>
    <col min="18" max="18" width="54.7109375" style="10" bestFit="1" customWidth="1"/>
    <col min="19" max="19" width="9.7109375" style="10" bestFit="1" customWidth="1"/>
    <col min="20" max="21" width="40.421875" style="10" bestFit="1" customWidth="1"/>
    <col min="22" max="22" width="33.28125" style="10" bestFit="1" customWidth="1"/>
    <col min="23" max="23" width="12.00390625" style="10" bestFit="1" customWidth="1"/>
    <col min="24" max="25" width="36.8515625" style="10" bestFit="1" customWidth="1"/>
    <col min="26" max="26" width="26.140625" style="10" bestFit="1" customWidth="1"/>
    <col min="27" max="27" width="13.57421875" style="10" bestFit="1" customWidth="1"/>
    <col min="28" max="28" width="12.140625" style="18" customWidth="1"/>
    <col min="29" max="16384" width="9.140625" style="10" customWidth="1"/>
  </cols>
  <sheetData>
    <row r="1" spans="1:28" ht="37.5" customHeight="1">
      <c r="A1" s="592" t="s">
        <v>431</v>
      </c>
      <c r="B1" s="593"/>
      <c r="C1" s="593"/>
      <c r="D1" s="593"/>
      <c r="E1" s="593"/>
      <c r="F1" s="593"/>
      <c r="G1" s="593"/>
      <c r="H1" s="593"/>
      <c r="I1" s="593"/>
      <c r="J1" s="593"/>
      <c r="K1" s="593"/>
      <c r="L1" s="593"/>
      <c r="M1" s="593"/>
      <c r="N1" s="593"/>
      <c r="O1" s="97"/>
      <c r="P1" s="97"/>
      <c r="Q1" s="97"/>
      <c r="R1" s="97"/>
      <c r="S1" s="97"/>
      <c r="T1" s="97"/>
      <c r="U1" s="97"/>
      <c r="V1" s="97"/>
      <c r="W1" s="97"/>
      <c r="X1" s="97"/>
      <c r="Y1" s="97"/>
      <c r="Z1" s="97"/>
      <c r="AA1" s="97"/>
      <c r="AB1" s="97"/>
    </row>
    <row r="3" spans="1:14" s="20" customFormat="1" ht="126" customHeight="1">
      <c r="A3" s="594" t="s">
        <v>149</v>
      </c>
      <c r="B3" s="600" t="s">
        <v>162</v>
      </c>
      <c r="C3" s="600" t="s">
        <v>163</v>
      </c>
      <c r="D3" s="602" t="s">
        <v>164</v>
      </c>
      <c r="E3" s="595" t="s">
        <v>165</v>
      </c>
      <c r="F3" s="597"/>
      <c r="G3" s="602" t="s">
        <v>166</v>
      </c>
      <c r="H3" s="605" t="s">
        <v>167</v>
      </c>
      <c r="I3" s="606"/>
      <c r="J3" s="606"/>
      <c r="K3" s="607"/>
      <c r="L3" s="594" t="s">
        <v>168</v>
      </c>
      <c r="M3" s="594"/>
      <c r="N3" s="594"/>
    </row>
    <row r="4" spans="1:14" s="20" customFormat="1" ht="83.25" customHeight="1">
      <c r="A4" s="594"/>
      <c r="B4" s="601"/>
      <c r="C4" s="601"/>
      <c r="D4" s="603"/>
      <c r="E4" s="21" t="s">
        <v>176</v>
      </c>
      <c r="F4" s="21" t="s">
        <v>177</v>
      </c>
      <c r="G4" s="603"/>
      <c r="H4" s="19" t="s">
        <v>178</v>
      </c>
      <c r="I4" s="19" t="s">
        <v>179</v>
      </c>
      <c r="J4" s="19" t="s">
        <v>180</v>
      </c>
      <c r="K4" s="19" t="s">
        <v>181</v>
      </c>
      <c r="L4" s="21" t="s">
        <v>182</v>
      </c>
      <c r="M4" s="21" t="s">
        <v>183</v>
      </c>
      <c r="N4" s="21" t="s">
        <v>184</v>
      </c>
    </row>
    <row r="5" spans="1:14" ht="62.25" customHeight="1">
      <c r="A5" s="95"/>
      <c r="B5" s="95"/>
      <c r="C5" s="95"/>
      <c r="D5" s="109">
        <f>B5+C5</f>
        <v>0</v>
      </c>
      <c r="E5" s="95"/>
      <c r="F5" s="95"/>
      <c r="G5" s="22">
        <f>H5+I5+J5+K5</f>
        <v>0</v>
      </c>
      <c r="H5" s="23"/>
      <c r="I5" s="23"/>
      <c r="J5" s="23"/>
      <c r="K5" s="23"/>
      <c r="L5" s="23"/>
      <c r="M5" s="23"/>
      <c r="N5" s="23"/>
    </row>
    <row r="7" spans="1:14" ht="18.75">
      <c r="A7" s="598" t="s">
        <v>169</v>
      </c>
      <c r="B7" s="598" t="s">
        <v>170</v>
      </c>
      <c r="C7" s="594" t="s">
        <v>171</v>
      </c>
      <c r="D7" s="598" t="s">
        <v>172</v>
      </c>
      <c r="E7" s="594" t="s">
        <v>171</v>
      </c>
      <c r="F7" s="595" t="s">
        <v>173</v>
      </c>
      <c r="G7" s="596"/>
      <c r="H7" s="597"/>
      <c r="I7" s="594" t="s">
        <v>171</v>
      </c>
      <c r="J7" s="595" t="s">
        <v>174</v>
      </c>
      <c r="K7" s="596"/>
      <c r="L7" s="597"/>
      <c r="M7" s="594" t="s">
        <v>155</v>
      </c>
      <c r="N7" s="594" t="s">
        <v>175</v>
      </c>
    </row>
    <row r="8" spans="1:14" ht="409.5" customHeight="1">
      <c r="A8" s="599"/>
      <c r="B8" s="599"/>
      <c r="C8" s="594"/>
      <c r="D8" s="599"/>
      <c r="E8" s="594"/>
      <c r="F8" s="24" t="s">
        <v>185</v>
      </c>
      <c r="G8" s="24" t="s">
        <v>186</v>
      </c>
      <c r="H8" s="24" t="s">
        <v>187</v>
      </c>
      <c r="I8" s="594"/>
      <c r="J8" s="24" t="s">
        <v>188</v>
      </c>
      <c r="K8" s="24" t="s">
        <v>189</v>
      </c>
      <c r="L8" s="24" t="s">
        <v>190</v>
      </c>
      <c r="M8" s="594"/>
      <c r="N8" s="594"/>
    </row>
    <row r="9" spans="1:14" ht="18.75">
      <c r="A9" s="251">
        <f>204</f>
        <v>204</v>
      </c>
      <c r="B9" s="251">
        <f>272</f>
        <v>272</v>
      </c>
      <c r="C9" s="71">
        <f>ROUND(A9*L5+N5*B9,0)</f>
        <v>0</v>
      </c>
      <c r="D9" s="251">
        <f>680</f>
        <v>680</v>
      </c>
      <c r="E9" s="71">
        <f>ROUND(D9*M5,0)</f>
        <v>0</v>
      </c>
      <c r="F9" s="251">
        <f>425</f>
        <v>425</v>
      </c>
      <c r="G9" s="251">
        <f>595</f>
        <v>595</v>
      </c>
      <c r="H9" s="251">
        <f>340</f>
        <v>340</v>
      </c>
      <c r="I9" s="72">
        <f>SUM(H9*F5)</f>
        <v>0</v>
      </c>
      <c r="J9" s="251">
        <f>F9*0.65</f>
        <v>276.25</v>
      </c>
      <c r="K9" s="251">
        <f>G9*0.65</f>
        <v>386.75</v>
      </c>
      <c r="L9" s="251">
        <f>H9*0.65</f>
        <v>221</v>
      </c>
      <c r="M9" s="72">
        <f>SUM(L9*E5)</f>
        <v>0</v>
      </c>
      <c r="N9" s="110">
        <f>SUM(I9+M9)</f>
        <v>0</v>
      </c>
    </row>
    <row r="10" ht="38.25" customHeight="1">
      <c r="I10" s="111"/>
    </row>
    <row r="13" spans="1:4" s="13" customFormat="1" ht="18.75">
      <c r="A13" s="13" t="s">
        <v>160</v>
      </c>
      <c r="B13" s="50"/>
      <c r="C13" s="604"/>
      <c r="D13" s="604"/>
    </row>
    <row r="14" spans="3:28" ht="18.75">
      <c r="C14" s="11"/>
      <c r="D14" s="11"/>
      <c r="AB14" s="10"/>
    </row>
    <row r="15" spans="3:28" ht="18.75">
      <c r="C15" s="11"/>
      <c r="D15" s="11"/>
      <c r="AB15" s="10"/>
    </row>
    <row r="16" spans="2:4" s="13" customFormat="1" ht="18.75">
      <c r="B16" s="10"/>
      <c r="C16" s="11"/>
      <c r="D16" s="11"/>
    </row>
  </sheetData>
  <sheetProtection/>
  <mergeCells count="20">
    <mergeCell ref="L3:N3"/>
    <mergeCell ref="A3:A4"/>
    <mergeCell ref="B3:B4"/>
    <mergeCell ref="C3:C4"/>
    <mergeCell ref="D3:D4"/>
    <mergeCell ref="C13:D13"/>
    <mergeCell ref="E3:F3"/>
    <mergeCell ref="G3:G4"/>
    <mergeCell ref="H3:K3"/>
    <mergeCell ref="E7:E8"/>
    <mergeCell ref="A1:N1"/>
    <mergeCell ref="N7:N8"/>
    <mergeCell ref="F7:H7"/>
    <mergeCell ref="I7:I8"/>
    <mergeCell ref="J7:L7"/>
    <mergeCell ref="M7:M8"/>
    <mergeCell ref="B7:B8"/>
    <mergeCell ref="C7:C8"/>
    <mergeCell ref="D7:D8"/>
    <mergeCell ref="A7:A8"/>
  </mergeCells>
  <printOptions/>
  <pageMargins left="0.33" right="0.24" top="0.41" bottom="0.44" header="0.5" footer="0.5"/>
  <pageSetup fitToHeight="1"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dimension ref="A1:H55"/>
  <sheetViews>
    <sheetView zoomScalePageLayoutView="0" workbookViewId="0" topLeftCell="A1">
      <selection activeCell="I9" sqref="I9"/>
    </sheetView>
  </sheetViews>
  <sheetFormatPr defaultColWidth="9.140625" defaultRowHeight="12.75"/>
  <cols>
    <col min="1" max="1" width="4.28125" style="68" customWidth="1"/>
    <col min="2" max="2" width="26.57421875" style="68" customWidth="1"/>
    <col min="3" max="3" width="12.00390625" style="68" customWidth="1"/>
    <col min="4" max="4" width="12.421875" style="68" customWidth="1"/>
    <col min="5" max="5" width="9.140625" style="68" customWidth="1"/>
    <col min="6" max="6" width="13.140625" style="68" bestFit="1" customWidth="1"/>
    <col min="7" max="16384" width="9.140625" style="68" customWidth="1"/>
  </cols>
  <sheetData>
    <row r="1" spans="1:6" s="7" customFormat="1" ht="38.25" customHeight="1">
      <c r="A1" s="608" t="s">
        <v>69</v>
      </c>
      <c r="B1" s="608"/>
      <c r="C1" s="608"/>
      <c r="D1" s="608"/>
      <c r="E1" s="608"/>
      <c r="F1" s="608"/>
    </row>
    <row r="2" spans="1:6" s="7" customFormat="1" ht="31.5">
      <c r="A2" s="28" t="s">
        <v>142</v>
      </c>
      <c r="B2" s="28" t="s">
        <v>143</v>
      </c>
      <c r="C2" s="28" t="s">
        <v>144</v>
      </c>
      <c r="D2" s="28" t="s">
        <v>145</v>
      </c>
      <c r="E2" s="28" t="s">
        <v>146</v>
      </c>
      <c r="F2" s="28" t="s">
        <v>147</v>
      </c>
    </row>
    <row r="3" spans="1:6" s="7" customFormat="1" ht="15.75">
      <c r="A3" s="253"/>
      <c r="B3" s="254" t="s">
        <v>93</v>
      </c>
      <c r="C3" s="253"/>
      <c r="D3" s="253"/>
      <c r="E3" s="253"/>
      <c r="F3" s="253"/>
    </row>
    <row r="4" spans="1:6" s="7" customFormat="1" ht="15.75">
      <c r="A4" s="3"/>
      <c r="B4" s="233"/>
      <c r="C4" s="234"/>
      <c r="D4" s="234"/>
      <c r="E4" s="235"/>
      <c r="F4" s="28">
        <f>SUM(D4*E4)</f>
        <v>0</v>
      </c>
    </row>
    <row r="5" spans="1:6" s="7" customFormat="1" ht="15.75">
      <c r="A5" s="3"/>
      <c r="B5" s="233"/>
      <c r="C5" s="234"/>
      <c r="D5" s="234"/>
      <c r="E5" s="235"/>
      <c r="F5" s="28">
        <f aca="true" t="shared" si="0" ref="F5:F30">SUM(D5*E5)</f>
        <v>0</v>
      </c>
    </row>
    <row r="6" spans="1:6" s="7" customFormat="1" ht="15.75">
      <c r="A6" s="3"/>
      <c r="B6" s="233"/>
      <c r="C6" s="234"/>
      <c r="D6" s="234"/>
      <c r="E6" s="235"/>
      <c r="F6" s="28">
        <f t="shared" si="0"/>
        <v>0</v>
      </c>
    </row>
    <row r="7" spans="1:6" s="7" customFormat="1" ht="15.75">
      <c r="A7" s="3"/>
      <c r="B7" s="233"/>
      <c r="C7" s="234"/>
      <c r="D7" s="234"/>
      <c r="E7" s="235"/>
      <c r="F7" s="28">
        <f t="shared" si="0"/>
        <v>0</v>
      </c>
    </row>
    <row r="8" spans="1:6" s="7" customFormat="1" ht="15.75">
      <c r="A8" s="3"/>
      <c r="B8" s="233"/>
      <c r="C8" s="234"/>
      <c r="D8" s="234"/>
      <c r="E8" s="234"/>
      <c r="F8" s="28">
        <f t="shared" si="0"/>
        <v>0</v>
      </c>
    </row>
    <row r="9" spans="1:6" s="7" customFormat="1" ht="15.75">
      <c r="A9" s="3"/>
      <c r="B9" s="233"/>
      <c r="C9" s="234"/>
      <c r="D9" s="234"/>
      <c r="E9" s="234"/>
      <c r="F9" s="28">
        <f t="shared" si="0"/>
        <v>0</v>
      </c>
    </row>
    <row r="10" spans="1:6" s="7" customFormat="1" ht="15.75">
      <c r="A10" s="3"/>
      <c r="B10" s="233"/>
      <c r="C10" s="234"/>
      <c r="D10" s="234"/>
      <c r="E10" s="235"/>
      <c r="F10" s="28">
        <f t="shared" si="0"/>
        <v>0</v>
      </c>
    </row>
    <row r="11" spans="1:6" s="7" customFormat="1" ht="15.75">
      <c r="A11" s="3"/>
      <c r="B11" s="233"/>
      <c r="C11" s="234"/>
      <c r="D11" s="234"/>
      <c r="E11" s="235"/>
      <c r="F11" s="28">
        <f t="shared" si="0"/>
        <v>0</v>
      </c>
    </row>
    <row r="12" spans="1:6" s="7" customFormat="1" ht="15.75">
      <c r="A12" s="3"/>
      <c r="B12" s="233"/>
      <c r="C12" s="234"/>
      <c r="D12" s="234"/>
      <c r="E12" s="235"/>
      <c r="F12" s="28">
        <f t="shared" si="0"/>
        <v>0</v>
      </c>
    </row>
    <row r="13" spans="1:6" s="7" customFormat="1" ht="15.75">
      <c r="A13" s="3"/>
      <c r="B13" s="233"/>
      <c r="C13" s="234"/>
      <c r="D13" s="234"/>
      <c r="E13" s="235"/>
      <c r="F13" s="28">
        <f t="shared" si="0"/>
        <v>0</v>
      </c>
    </row>
    <row r="14" spans="1:6" s="7" customFormat="1" ht="15.75">
      <c r="A14" s="3"/>
      <c r="B14" s="233"/>
      <c r="C14" s="234"/>
      <c r="D14" s="234"/>
      <c r="E14" s="235"/>
      <c r="F14" s="28">
        <f t="shared" si="0"/>
        <v>0</v>
      </c>
    </row>
    <row r="15" spans="1:6" s="7" customFormat="1" ht="15.75">
      <c r="A15" s="3"/>
      <c r="B15" s="233"/>
      <c r="C15" s="234"/>
      <c r="D15" s="234"/>
      <c r="E15" s="235"/>
      <c r="F15" s="28">
        <f t="shared" si="0"/>
        <v>0</v>
      </c>
    </row>
    <row r="16" spans="1:6" s="7" customFormat="1" ht="15.75">
      <c r="A16" s="3"/>
      <c r="B16" s="236"/>
      <c r="C16" s="237"/>
      <c r="D16" s="234"/>
      <c r="E16" s="238"/>
      <c r="F16" s="28">
        <f t="shared" si="0"/>
        <v>0</v>
      </c>
    </row>
    <row r="17" spans="1:6" s="7" customFormat="1" ht="15.75">
      <c r="A17" s="3"/>
      <c r="B17" s="239"/>
      <c r="C17" s="234"/>
      <c r="D17" s="234"/>
      <c r="E17" s="235"/>
      <c r="F17" s="28">
        <f t="shared" si="0"/>
        <v>0</v>
      </c>
    </row>
    <row r="18" spans="1:6" s="7" customFormat="1" ht="15.75">
      <c r="A18" s="3"/>
      <c r="B18" s="233"/>
      <c r="C18" s="234"/>
      <c r="D18" s="234"/>
      <c r="E18" s="235"/>
      <c r="F18" s="28">
        <f t="shared" si="0"/>
        <v>0</v>
      </c>
    </row>
    <row r="19" spans="1:6" s="7" customFormat="1" ht="15.75">
      <c r="A19" s="3"/>
      <c r="B19" s="233"/>
      <c r="C19" s="234"/>
      <c r="D19" s="234"/>
      <c r="E19" s="235"/>
      <c r="F19" s="28">
        <f t="shared" si="0"/>
        <v>0</v>
      </c>
    </row>
    <row r="20" spans="1:6" s="7" customFormat="1" ht="15.75">
      <c r="A20" s="3"/>
      <c r="B20" s="233"/>
      <c r="C20" s="234"/>
      <c r="D20" s="234"/>
      <c r="E20" s="235"/>
      <c r="F20" s="28">
        <f t="shared" si="0"/>
        <v>0</v>
      </c>
    </row>
    <row r="21" spans="1:6" s="7" customFormat="1" ht="15.75">
      <c r="A21" s="3"/>
      <c r="B21" s="233"/>
      <c r="C21" s="234"/>
      <c r="D21" s="234"/>
      <c r="E21" s="235"/>
      <c r="F21" s="28">
        <f t="shared" si="0"/>
        <v>0</v>
      </c>
    </row>
    <row r="22" spans="1:6" s="7" customFormat="1" ht="15.75">
      <c r="A22" s="3"/>
      <c r="B22" s="233"/>
      <c r="C22" s="234"/>
      <c r="D22" s="234"/>
      <c r="E22" s="235"/>
      <c r="F22" s="28">
        <f t="shared" si="0"/>
        <v>0</v>
      </c>
    </row>
    <row r="23" spans="1:6" s="7" customFormat="1" ht="15.75">
      <c r="A23" s="3"/>
      <c r="B23" s="236"/>
      <c r="C23" s="234"/>
      <c r="D23" s="234"/>
      <c r="E23" s="238"/>
      <c r="F23" s="28">
        <f t="shared" si="0"/>
        <v>0</v>
      </c>
    </row>
    <row r="24" spans="1:6" s="7" customFormat="1" ht="15.75">
      <c r="A24" s="3"/>
      <c r="B24" s="233"/>
      <c r="C24" s="234"/>
      <c r="D24" s="234"/>
      <c r="E24" s="235"/>
      <c r="F24" s="28">
        <f t="shared" si="0"/>
        <v>0</v>
      </c>
    </row>
    <row r="25" spans="1:6" s="7" customFormat="1" ht="15.75">
      <c r="A25" s="3"/>
      <c r="B25" s="233"/>
      <c r="C25" s="234"/>
      <c r="D25" s="234"/>
      <c r="E25" s="235"/>
      <c r="F25" s="28">
        <f t="shared" si="0"/>
        <v>0</v>
      </c>
    </row>
    <row r="26" spans="1:6" s="7" customFormat="1" ht="15.75">
      <c r="A26" s="28"/>
      <c r="B26" s="77"/>
      <c r="C26" s="28"/>
      <c r="D26" s="28"/>
      <c r="E26" s="28"/>
      <c r="F26" s="28">
        <f t="shared" si="0"/>
        <v>0</v>
      </c>
    </row>
    <row r="27" spans="1:6" s="7" customFormat="1" ht="15.75">
      <c r="A27" s="28"/>
      <c r="B27" s="77"/>
      <c r="C27" s="28"/>
      <c r="D27" s="28"/>
      <c r="E27" s="28"/>
      <c r="F27" s="28">
        <f t="shared" si="0"/>
        <v>0</v>
      </c>
    </row>
    <row r="28" spans="1:6" s="7" customFormat="1" ht="15.75">
      <c r="A28" s="28"/>
      <c r="B28" s="77"/>
      <c r="C28" s="28"/>
      <c r="D28" s="28"/>
      <c r="E28" s="28"/>
      <c r="F28" s="28">
        <f t="shared" si="0"/>
        <v>0</v>
      </c>
    </row>
    <row r="29" spans="1:6" s="7" customFormat="1" ht="15.75">
      <c r="A29" s="28"/>
      <c r="B29" s="77"/>
      <c r="C29" s="28"/>
      <c r="D29" s="28"/>
      <c r="E29" s="28"/>
      <c r="F29" s="28">
        <f t="shared" si="0"/>
        <v>0</v>
      </c>
    </row>
    <row r="30" spans="1:6" s="7" customFormat="1" ht="15.75">
      <c r="A30" s="28"/>
      <c r="B30" s="77"/>
      <c r="C30" s="28"/>
      <c r="D30" s="28"/>
      <c r="E30" s="28"/>
      <c r="F30" s="28">
        <f t="shared" si="0"/>
        <v>0</v>
      </c>
    </row>
    <row r="31" spans="1:6" s="7" customFormat="1" ht="15.75">
      <c r="A31" s="28"/>
      <c r="B31" s="78" t="s">
        <v>148</v>
      </c>
      <c r="C31" s="29"/>
      <c r="D31" s="29"/>
      <c r="E31" s="29"/>
      <c r="F31" s="29">
        <f>SUM(F4:F30)</f>
        <v>0</v>
      </c>
    </row>
    <row r="32" spans="1:8" ht="15.75">
      <c r="A32" s="253"/>
      <c r="B32" s="252" t="s">
        <v>94</v>
      </c>
      <c r="C32" s="253"/>
      <c r="D32" s="253"/>
      <c r="E32" s="253"/>
      <c r="F32" s="253"/>
      <c r="H32" s="7"/>
    </row>
    <row r="33" spans="1:8" ht="15.75">
      <c r="A33" s="28"/>
      <c r="B33" s="77"/>
      <c r="C33" s="242"/>
      <c r="D33" s="28"/>
      <c r="E33" s="28"/>
      <c r="F33" s="28">
        <f>SUM(D33*E33)</f>
        <v>0</v>
      </c>
      <c r="H33" s="7"/>
    </row>
    <row r="34" spans="1:8" ht="15.75">
      <c r="A34" s="28"/>
      <c r="B34" s="77"/>
      <c r="C34" s="28"/>
      <c r="D34" s="28"/>
      <c r="E34" s="28"/>
      <c r="F34" s="28">
        <f>SUM(D34*E34)</f>
        <v>0</v>
      </c>
      <c r="H34" s="7"/>
    </row>
    <row r="35" spans="1:8" ht="15.75">
      <c r="A35" s="28"/>
      <c r="B35" s="77"/>
      <c r="C35" s="28"/>
      <c r="D35" s="28"/>
      <c r="E35" s="28"/>
      <c r="F35" s="28">
        <f>SUM(D35*E35)</f>
        <v>0</v>
      </c>
      <c r="H35" s="7"/>
    </row>
    <row r="36" spans="1:8" ht="15.75">
      <c r="A36" s="28"/>
      <c r="B36" s="77"/>
      <c r="C36" s="28"/>
      <c r="D36" s="28"/>
      <c r="E36" s="28"/>
      <c r="F36" s="28">
        <f>SUM(D36*E36)</f>
        <v>0</v>
      </c>
      <c r="H36" s="7"/>
    </row>
    <row r="37" spans="1:8" ht="15.75">
      <c r="A37" s="28"/>
      <c r="B37" s="78" t="s">
        <v>148</v>
      </c>
      <c r="C37" s="29"/>
      <c r="D37" s="29"/>
      <c r="E37" s="29"/>
      <c r="F37" s="29">
        <f>SUM(F33:F36)</f>
        <v>0</v>
      </c>
      <c r="H37" s="7"/>
    </row>
    <row r="38" spans="1:8" ht="15.75">
      <c r="A38" s="253"/>
      <c r="B38" s="252" t="s">
        <v>95</v>
      </c>
      <c r="C38" s="253"/>
      <c r="D38" s="253"/>
      <c r="E38" s="253"/>
      <c r="F38" s="253"/>
      <c r="H38" s="7"/>
    </row>
    <row r="39" spans="1:8" ht="15.75">
      <c r="A39" s="28"/>
      <c r="B39" s="241"/>
      <c r="C39" s="237"/>
      <c r="D39" s="237"/>
      <c r="E39" s="238"/>
      <c r="F39" s="28">
        <f>SUM(D39*E39)</f>
        <v>0</v>
      </c>
      <c r="H39" s="7"/>
    </row>
    <row r="40" spans="1:8" ht="15.75">
      <c r="A40" s="28"/>
      <c r="B40" s="240"/>
      <c r="C40" s="234"/>
      <c r="D40" s="234"/>
      <c r="E40" s="235"/>
      <c r="F40" s="28">
        <f>SUM(D40*E40)</f>
        <v>0</v>
      </c>
      <c r="H40" s="7"/>
    </row>
    <row r="41" spans="1:8" ht="15.75">
      <c r="A41" s="28"/>
      <c r="B41" s="240"/>
      <c r="C41" s="234"/>
      <c r="D41" s="234"/>
      <c r="E41" s="235"/>
      <c r="F41" s="28">
        <f>SUM(D41*E41)</f>
        <v>0</v>
      </c>
      <c r="H41" s="7"/>
    </row>
    <row r="42" spans="1:8" ht="15.75">
      <c r="A42" s="28"/>
      <c r="B42" s="77"/>
      <c r="C42" s="28"/>
      <c r="D42" s="28"/>
      <c r="E42" s="28"/>
      <c r="F42" s="28">
        <f>SUM(D42*E42)</f>
        <v>0</v>
      </c>
      <c r="H42" s="7"/>
    </row>
    <row r="43" spans="1:8" ht="15.75">
      <c r="A43" s="28"/>
      <c r="B43" s="77"/>
      <c r="C43" s="28"/>
      <c r="D43" s="28"/>
      <c r="E43" s="28"/>
      <c r="F43" s="28">
        <f>SUM(D43*E43)</f>
        <v>0</v>
      </c>
      <c r="H43" s="7"/>
    </row>
    <row r="44" spans="1:6" ht="15.75" customHeight="1">
      <c r="A44" s="28"/>
      <c r="B44" s="78" t="s">
        <v>148</v>
      </c>
      <c r="C44" s="28"/>
      <c r="D44" s="28"/>
      <c r="E44" s="28"/>
      <c r="F44" s="29">
        <f>SUM(F39:F43)</f>
        <v>0</v>
      </c>
    </row>
    <row r="45" spans="1:6" ht="15.75" customHeight="1">
      <c r="A45" s="253"/>
      <c r="B45" s="252" t="s">
        <v>284</v>
      </c>
      <c r="C45" s="253"/>
      <c r="D45" s="253"/>
      <c r="E45" s="253"/>
      <c r="F45" s="253"/>
    </row>
    <row r="46" spans="1:6" ht="15.75" customHeight="1">
      <c r="A46" s="28"/>
      <c r="B46" s="78"/>
      <c r="C46" s="28"/>
      <c r="D46" s="28"/>
      <c r="E46" s="28"/>
      <c r="F46" s="28">
        <f>SUM(F44)</f>
        <v>0</v>
      </c>
    </row>
    <row r="47" spans="1:6" ht="15.75">
      <c r="A47" s="29"/>
      <c r="B47" s="78" t="s">
        <v>148</v>
      </c>
      <c r="C47" s="29"/>
      <c r="D47" s="29"/>
      <c r="E47" s="29"/>
      <c r="F47" s="73">
        <f>SUM(F45)</f>
        <v>0</v>
      </c>
    </row>
    <row r="48" spans="1:6" ht="15.75">
      <c r="A48" s="52"/>
      <c r="B48" s="52"/>
      <c r="C48" s="52"/>
      <c r="D48" s="52"/>
      <c r="E48" s="52"/>
      <c r="F48" s="52"/>
    </row>
    <row r="49" spans="1:6" ht="15.75">
      <c r="A49" s="7"/>
      <c r="B49" s="552" t="s">
        <v>103</v>
      </c>
      <c r="C49" s="552"/>
      <c r="D49" s="552"/>
      <c r="E49" s="552"/>
      <c r="F49" s="75">
        <f>ROUND(F31+F37+F44+F47,0)</f>
        <v>0</v>
      </c>
    </row>
    <row r="50" spans="1:8" ht="12.75">
      <c r="A50"/>
      <c r="B50"/>
      <c r="C50"/>
      <c r="D50"/>
      <c r="E50"/>
      <c r="F50"/>
      <c r="H50" s="245"/>
    </row>
    <row r="51" spans="1:6" ht="12.75">
      <c r="A51"/>
      <c r="B51"/>
      <c r="C51"/>
      <c r="D51"/>
      <c r="E51"/>
      <c r="F51"/>
    </row>
    <row r="52" spans="1:6" ht="15.75">
      <c r="A52" s="7"/>
      <c r="B52" s="7" t="s">
        <v>161</v>
      </c>
      <c r="C52" s="47"/>
      <c r="D52" s="47"/>
      <c r="E52" s="7"/>
      <c r="F52" s="7"/>
    </row>
    <row r="53" spans="1:6" ht="15.75">
      <c r="A53" s="7"/>
      <c r="B53" s="7"/>
      <c r="C53" s="7"/>
      <c r="D53" s="7"/>
      <c r="E53" s="7"/>
      <c r="F53" s="7"/>
    </row>
    <row r="54" spans="1:6" ht="15.75">
      <c r="A54" s="7"/>
      <c r="B54" s="7"/>
      <c r="C54" s="7"/>
      <c r="D54" s="7"/>
      <c r="E54" s="7"/>
      <c r="F54" s="7"/>
    </row>
    <row r="55" spans="1:6" ht="15.75">
      <c r="A55" s="7"/>
      <c r="B55" s="7" t="s">
        <v>160</v>
      </c>
      <c r="C55" s="47"/>
      <c r="D55" s="47"/>
      <c r="E55" s="7"/>
      <c r="F55" s="7"/>
    </row>
  </sheetData>
  <sheetProtection/>
  <mergeCells count="2">
    <mergeCell ref="B49:E49"/>
    <mergeCell ref="A1:F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A139"/>
  <sheetViews>
    <sheetView view="pageBreakPreview" zoomScale="75" zoomScaleSheetLayoutView="7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132" sqref="E132"/>
    </sheetView>
  </sheetViews>
  <sheetFormatPr defaultColWidth="9.140625" defaultRowHeight="12.75"/>
  <cols>
    <col min="1" max="1" width="12.421875" style="7" customWidth="1"/>
    <col min="2" max="2" width="10.8515625" style="7" customWidth="1"/>
    <col min="3" max="3" width="12.140625" style="7" customWidth="1"/>
    <col min="4" max="15" width="9.28125" style="7" customWidth="1"/>
    <col min="16" max="18" width="11.00390625" style="55" customWidth="1"/>
    <col min="19" max="19" width="17.57421875" style="7" customWidth="1"/>
    <col min="20" max="20" width="8.8515625" style="7" customWidth="1"/>
    <col min="21" max="22" width="5.7109375" style="7" customWidth="1"/>
    <col min="23" max="23" width="6.28125" style="7" customWidth="1"/>
    <col min="24" max="24" width="5.8515625" style="7" customWidth="1"/>
    <col min="25" max="25" width="6.7109375" style="7" customWidth="1"/>
    <col min="26" max="26" width="6.421875" style="7" customWidth="1"/>
    <col min="27" max="27" width="4.8515625" style="7" customWidth="1"/>
    <col min="28" max="16384" width="9.140625" style="7" customWidth="1"/>
  </cols>
  <sheetData>
    <row r="1" spans="1:18" ht="15.75" customHeight="1">
      <c r="A1" s="85"/>
      <c r="B1" s="85"/>
      <c r="C1" s="89"/>
      <c r="D1" s="608" t="s">
        <v>432</v>
      </c>
      <c r="E1" s="608"/>
      <c r="F1" s="608"/>
      <c r="G1" s="608"/>
      <c r="H1" s="608"/>
      <c r="I1" s="608"/>
      <c r="J1" s="608"/>
      <c r="K1" s="608"/>
      <c r="L1" s="608"/>
      <c r="M1" s="608"/>
      <c r="N1" s="608"/>
      <c r="O1" s="608"/>
      <c r="P1" s="608"/>
      <c r="Q1" s="267"/>
      <c r="R1" s="267"/>
    </row>
    <row r="2" spans="1:18" ht="50.25" customHeight="1">
      <c r="A2" s="588" t="s">
        <v>216</v>
      </c>
      <c r="B2" s="588"/>
      <c r="C2" s="618"/>
      <c r="D2" s="612" t="s">
        <v>208</v>
      </c>
      <c r="E2" s="613"/>
      <c r="F2" s="613"/>
      <c r="G2" s="613"/>
      <c r="H2" s="612" t="s">
        <v>209</v>
      </c>
      <c r="I2" s="612"/>
      <c r="J2" s="612"/>
      <c r="K2" s="612"/>
      <c r="L2" s="612" t="s">
        <v>210</v>
      </c>
      <c r="M2" s="612"/>
      <c r="N2" s="612"/>
      <c r="O2" s="612"/>
      <c r="P2" s="610" t="s">
        <v>155</v>
      </c>
      <c r="Q2" s="45"/>
      <c r="R2" s="45"/>
    </row>
    <row r="3" spans="1:18" ht="51.75" customHeight="1">
      <c r="A3" s="588"/>
      <c r="B3" s="588"/>
      <c r="C3" s="618"/>
      <c r="D3" s="57" t="s">
        <v>204</v>
      </c>
      <c r="E3" s="255" t="s">
        <v>205</v>
      </c>
      <c r="F3" s="255" t="s">
        <v>206</v>
      </c>
      <c r="G3" s="255" t="s">
        <v>207</v>
      </c>
      <c r="H3" s="255" t="s">
        <v>204</v>
      </c>
      <c r="I3" s="255" t="s">
        <v>205</v>
      </c>
      <c r="J3" s="255" t="s">
        <v>206</v>
      </c>
      <c r="K3" s="255" t="s">
        <v>207</v>
      </c>
      <c r="L3" s="255" t="s">
        <v>204</v>
      </c>
      <c r="M3" s="255" t="s">
        <v>205</v>
      </c>
      <c r="N3" s="255" t="s">
        <v>206</v>
      </c>
      <c r="O3" s="255" t="s">
        <v>207</v>
      </c>
      <c r="P3" s="611"/>
      <c r="Q3" s="45"/>
      <c r="R3" s="45"/>
    </row>
    <row r="4" spans="1:26" ht="15.75">
      <c r="A4" s="588" t="s">
        <v>191</v>
      </c>
      <c r="B4" s="588" t="s">
        <v>98</v>
      </c>
      <c r="C4" s="33" t="s">
        <v>211</v>
      </c>
      <c r="D4" s="33"/>
      <c r="E4" s="33"/>
      <c r="F4" s="33"/>
      <c r="G4" s="33"/>
      <c r="H4" s="33"/>
      <c r="I4" s="33"/>
      <c r="J4" s="33"/>
      <c r="K4" s="33"/>
      <c r="L4" s="33"/>
      <c r="M4" s="33"/>
      <c r="N4" s="33"/>
      <c r="O4" s="33"/>
      <c r="P4" s="34">
        <f>SUM(D4:O4)</f>
        <v>0</v>
      </c>
      <c r="Q4" s="268"/>
      <c r="R4" s="268"/>
      <c r="U4" s="33" t="s">
        <v>398</v>
      </c>
      <c r="V4" s="33"/>
      <c r="W4" s="225"/>
      <c r="X4" s="33"/>
      <c r="Y4" s="33"/>
      <c r="Z4" s="33"/>
    </row>
    <row r="5" spans="1:26" ht="15.75">
      <c r="A5" s="588"/>
      <c r="B5" s="588"/>
      <c r="C5" s="33" t="s">
        <v>212</v>
      </c>
      <c r="D5" s="33"/>
      <c r="E5" s="33"/>
      <c r="F5" s="33"/>
      <c r="G5" s="33"/>
      <c r="H5" s="33"/>
      <c r="I5" s="33"/>
      <c r="J5" s="33"/>
      <c r="K5" s="33"/>
      <c r="L5" s="33"/>
      <c r="M5" s="33"/>
      <c r="N5" s="33"/>
      <c r="O5" s="33"/>
      <c r="P5" s="34">
        <f aca="true" t="shared" si="0" ref="P5:P68">SUM(D5:O5)</f>
        <v>0</v>
      </c>
      <c r="Q5" s="268"/>
      <c r="R5" s="268"/>
      <c r="U5" s="33" t="s">
        <v>399</v>
      </c>
      <c r="V5" s="33"/>
      <c r="W5" s="225"/>
      <c r="X5" s="33"/>
      <c r="Y5" s="33"/>
      <c r="Z5" s="33"/>
    </row>
    <row r="6" spans="1:26" ht="15.75">
      <c r="A6" s="588"/>
      <c r="B6" s="614" t="s">
        <v>99</v>
      </c>
      <c r="C6" s="33" t="s">
        <v>211</v>
      </c>
      <c r="D6" s="33"/>
      <c r="E6" s="33"/>
      <c r="F6" s="33"/>
      <c r="G6" s="33"/>
      <c r="H6" s="33"/>
      <c r="I6" s="33"/>
      <c r="J6" s="33"/>
      <c r="K6" s="33"/>
      <c r="L6" s="33"/>
      <c r="M6" s="33"/>
      <c r="N6" s="33"/>
      <c r="O6" s="33"/>
      <c r="P6" s="34">
        <f t="shared" si="0"/>
        <v>0</v>
      </c>
      <c r="Q6" s="268"/>
      <c r="R6" s="268"/>
      <c r="U6" s="33" t="s">
        <v>400</v>
      </c>
      <c r="V6" s="33"/>
      <c r="W6" s="225"/>
      <c r="X6" s="33"/>
      <c r="Y6" s="33"/>
      <c r="Z6" s="33"/>
    </row>
    <row r="7" spans="1:26" ht="15.75">
      <c r="A7" s="588"/>
      <c r="B7" s="615"/>
      <c r="C7" s="33" t="s">
        <v>212</v>
      </c>
      <c r="D7" s="33"/>
      <c r="E7" s="33"/>
      <c r="F7" s="33"/>
      <c r="G7" s="33"/>
      <c r="H7" s="33"/>
      <c r="I7" s="33"/>
      <c r="J7" s="33"/>
      <c r="K7" s="33"/>
      <c r="L7" s="33"/>
      <c r="M7" s="33"/>
      <c r="N7" s="33"/>
      <c r="O7" s="33"/>
      <c r="P7" s="34">
        <f t="shared" si="0"/>
        <v>0</v>
      </c>
      <c r="Q7" s="268"/>
      <c r="R7" s="268"/>
      <c r="U7" s="33" t="s">
        <v>401</v>
      </c>
      <c r="V7" s="33"/>
      <c r="W7" s="224"/>
      <c r="X7" s="33"/>
      <c r="Y7" s="33"/>
      <c r="Z7" s="33"/>
    </row>
    <row r="8" spans="1:26" ht="15.75">
      <c r="A8" s="588"/>
      <c r="B8" s="588" t="s">
        <v>213</v>
      </c>
      <c r="C8" s="33" t="s">
        <v>211</v>
      </c>
      <c r="D8" s="33"/>
      <c r="E8" s="33"/>
      <c r="F8" s="33"/>
      <c r="G8" s="33"/>
      <c r="H8" s="33"/>
      <c r="I8" s="33"/>
      <c r="J8" s="33"/>
      <c r="K8" s="33"/>
      <c r="L8" s="33"/>
      <c r="M8" s="33"/>
      <c r="N8" s="33"/>
      <c r="O8" s="33"/>
      <c r="P8" s="34">
        <f t="shared" si="0"/>
        <v>0</v>
      </c>
      <c r="Q8" s="268"/>
      <c r="R8" s="268"/>
      <c r="U8" s="33" t="s">
        <v>402</v>
      </c>
      <c r="V8" s="224"/>
      <c r="W8" s="225"/>
      <c r="X8" s="33"/>
      <c r="Y8" s="33"/>
      <c r="Z8" s="33"/>
    </row>
    <row r="9" spans="1:26" ht="15.75">
      <c r="A9" s="588"/>
      <c r="B9" s="588"/>
      <c r="C9" s="33" t="s">
        <v>212</v>
      </c>
      <c r="D9" s="33"/>
      <c r="E9" s="33"/>
      <c r="F9" s="33"/>
      <c r="G9" s="33"/>
      <c r="H9" s="33"/>
      <c r="I9" s="33"/>
      <c r="J9" s="33"/>
      <c r="K9" s="33"/>
      <c r="L9" s="33"/>
      <c r="M9" s="33"/>
      <c r="N9" s="33"/>
      <c r="O9" s="33"/>
      <c r="P9" s="34">
        <f t="shared" si="0"/>
        <v>0</v>
      </c>
      <c r="Q9" s="268"/>
      <c r="R9" s="268"/>
      <c r="U9" s="33" t="s">
        <v>403</v>
      </c>
      <c r="V9" s="225"/>
      <c r="W9" s="225"/>
      <c r="X9" s="33"/>
      <c r="Y9" s="33"/>
      <c r="Z9" s="33"/>
    </row>
    <row r="10" spans="1:26" ht="15.75" customHeight="1">
      <c r="A10" s="588"/>
      <c r="B10" s="588" t="s">
        <v>100</v>
      </c>
      <c r="C10" s="33" t="s">
        <v>211</v>
      </c>
      <c r="D10" s="33"/>
      <c r="E10" s="33"/>
      <c r="F10" s="33"/>
      <c r="G10" s="33"/>
      <c r="H10" s="33"/>
      <c r="I10" s="33"/>
      <c r="J10" s="33"/>
      <c r="K10" s="33"/>
      <c r="L10" s="33"/>
      <c r="M10" s="33"/>
      <c r="N10" s="33"/>
      <c r="O10" s="33"/>
      <c r="P10" s="34">
        <f t="shared" si="0"/>
        <v>0</v>
      </c>
      <c r="Q10" s="268"/>
      <c r="R10" s="268"/>
      <c r="U10" s="224" t="s">
        <v>404</v>
      </c>
      <c r="V10" s="224"/>
      <c r="W10" s="224"/>
      <c r="X10" s="224"/>
      <c r="Y10" s="224"/>
      <c r="Z10" s="224"/>
    </row>
    <row r="11" spans="1:18" ht="15.75">
      <c r="A11" s="588"/>
      <c r="B11" s="588"/>
      <c r="C11" s="33" t="s">
        <v>212</v>
      </c>
      <c r="D11" s="33"/>
      <c r="E11" s="33"/>
      <c r="F11" s="33"/>
      <c r="G11" s="33"/>
      <c r="H11" s="33"/>
      <c r="I11" s="33"/>
      <c r="J11" s="33"/>
      <c r="K11" s="33"/>
      <c r="L11" s="33"/>
      <c r="M11" s="33"/>
      <c r="N11" s="33"/>
      <c r="O11" s="33"/>
      <c r="P11" s="34">
        <f t="shared" si="0"/>
        <v>0</v>
      </c>
      <c r="Q11" s="268"/>
      <c r="R11" s="268"/>
    </row>
    <row r="12" spans="1:19" ht="32.25">
      <c r="A12" s="588"/>
      <c r="B12" s="616" t="s">
        <v>214</v>
      </c>
      <c r="C12" s="256" t="s">
        <v>101</v>
      </c>
      <c r="D12" s="257">
        <f>D4*D5+D6*D7</f>
        <v>0</v>
      </c>
      <c r="E12" s="257">
        <f aca="true" t="shared" si="1" ref="E12:O12">E4*E5+E6*E7</f>
        <v>0</v>
      </c>
      <c r="F12" s="257">
        <f t="shared" si="1"/>
        <v>0</v>
      </c>
      <c r="G12" s="257">
        <f t="shared" si="1"/>
        <v>0</v>
      </c>
      <c r="H12" s="257">
        <f t="shared" si="1"/>
        <v>0</v>
      </c>
      <c r="I12" s="257">
        <f t="shared" si="1"/>
        <v>0</v>
      </c>
      <c r="J12" s="257">
        <f t="shared" si="1"/>
        <v>0</v>
      </c>
      <c r="K12" s="257">
        <f t="shared" si="1"/>
        <v>0</v>
      </c>
      <c r="L12" s="257">
        <f t="shared" si="1"/>
        <v>0</v>
      </c>
      <c r="M12" s="257">
        <f t="shared" si="1"/>
        <v>0</v>
      </c>
      <c r="N12" s="257">
        <f t="shared" si="1"/>
        <v>0</v>
      </c>
      <c r="O12" s="257">
        <f t="shared" si="1"/>
        <v>0</v>
      </c>
      <c r="P12" s="258">
        <f t="shared" si="0"/>
        <v>0</v>
      </c>
      <c r="Q12" s="269">
        <f>D12+D13+E12+E13+F12+F13+G12+G13+H12+H13+I12+I13+J12+J13+K12+K13</f>
        <v>0</v>
      </c>
      <c r="R12" s="269">
        <f>L12+L13+M12+M13+N12+N13+O12+O13</f>
        <v>0</v>
      </c>
      <c r="S12" s="55">
        <f>Q12+R12</f>
        <v>0</v>
      </c>
    </row>
    <row r="13" spans="1:18" ht="48">
      <c r="A13" s="588"/>
      <c r="B13" s="616"/>
      <c r="C13" s="256" t="s">
        <v>102</v>
      </c>
      <c r="D13" s="257">
        <f>(D8*D9)+(D10*D11)</f>
        <v>0</v>
      </c>
      <c r="E13" s="257">
        <f aca="true" t="shared" si="2" ref="E13:O13">(E8*E9)+(E10*E11)</f>
        <v>0</v>
      </c>
      <c r="F13" s="257">
        <f t="shared" si="2"/>
        <v>0</v>
      </c>
      <c r="G13" s="257">
        <f t="shared" si="2"/>
        <v>0</v>
      </c>
      <c r="H13" s="257">
        <f t="shared" si="2"/>
        <v>0</v>
      </c>
      <c r="I13" s="257">
        <f t="shared" si="2"/>
        <v>0</v>
      </c>
      <c r="J13" s="257">
        <f t="shared" si="2"/>
        <v>0</v>
      </c>
      <c r="K13" s="257">
        <f t="shared" si="2"/>
        <v>0</v>
      </c>
      <c r="L13" s="257">
        <f t="shared" si="2"/>
        <v>0</v>
      </c>
      <c r="M13" s="257">
        <f t="shared" si="2"/>
        <v>0</v>
      </c>
      <c r="N13" s="257">
        <f t="shared" si="2"/>
        <v>0</v>
      </c>
      <c r="O13" s="257">
        <f t="shared" si="2"/>
        <v>0</v>
      </c>
      <c r="P13" s="258">
        <f t="shared" si="0"/>
        <v>0</v>
      </c>
      <c r="Q13" s="269"/>
      <c r="R13" s="269"/>
    </row>
    <row r="14" spans="1:26" ht="15.75" customHeight="1">
      <c r="A14" s="588" t="s">
        <v>192</v>
      </c>
      <c r="B14" s="588" t="s">
        <v>98</v>
      </c>
      <c r="C14" s="33" t="s">
        <v>211</v>
      </c>
      <c r="D14" s="33"/>
      <c r="E14" s="33"/>
      <c r="F14" s="33"/>
      <c r="G14" s="33"/>
      <c r="H14" s="33"/>
      <c r="I14" s="33"/>
      <c r="J14" s="33"/>
      <c r="K14" s="33"/>
      <c r="L14" s="33"/>
      <c r="M14" s="33"/>
      <c r="N14" s="33"/>
      <c r="O14" s="33"/>
      <c r="P14" s="34">
        <f t="shared" si="0"/>
        <v>0</v>
      </c>
      <c r="Q14" s="268"/>
      <c r="R14" s="268"/>
      <c r="U14" s="33" t="s">
        <v>398</v>
      </c>
      <c r="V14" s="33"/>
      <c r="W14" s="33"/>
      <c r="X14" s="33"/>
      <c r="Y14" s="33"/>
      <c r="Z14" s="33"/>
    </row>
    <row r="15" spans="1:26" ht="15.75">
      <c r="A15" s="588"/>
      <c r="B15" s="588"/>
      <c r="C15" s="33" t="s">
        <v>212</v>
      </c>
      <c r="D15" s="33"/>
      <c r="E15" s="33"/>
      <c r="F15" s="33"/>
      <c r="G15" s="33"/>
      <c r="H15" s="33"/>
      <c r="I15" s="33"/>
      <c r="J15" s="33"/>
      <c r="K15" s="33"/>
      <c r="L15" s="33"/>
      <c r="M15" s="33"/>
      <c r="N15" s="33"/>
      <c r="O15" s="33"/>
      <c r="P15" s="34">
        <f t="shared" si="0"/>
        <v>0</v>
      </c>
      <c r="Q15" s="268"/>
      <c r="R15" s="268"/>
      <c r="U15" s="33" t="s">
        <v>399</v>
      </c>
      <c r="V15" s="33"/>
      <c r="W15" s="33"/>
      <c r="X15" s="33"/>
      <c r="Y15" s="33"/>
      <c r="Z15" s="33"/>
    </row>
    <row r="16" spans="1:26" ht="15.75">
      <c r="A16" s="588"/>
      <c r="B16" s="614" t="s">
        <v>99</v>
      </c>
      <c r="C16" s="33" t="s">
        <v>211</v>
      </c>
      <c r="D16" s="33"/>
      <c r="E16" s="33"/>
      <c r="F16" s="33"/>
      <c r="G16" s="33"/>
      <c r="H16" s="33"/>
      <c r="I16" s="33"/>
      <c r="J16" s="33"/>
      <c r="K16" s="33"/>
      <c r="L16" s="33"/>
      <c r="M16" s="33"/>
      <c r="N16" s="33"/>
      <c r="O16" s="33"/>
      <c r="P16" s="34">
        <f t="shared" si="0"/>
        <v>0</v>
      </c>
      <c r="Q16" s="268"/>
      <c r="R16" s="268"/>
      <c r="U16" s="33" t="s">
        <v>400</v>
      </c>
      <c r="V16" s="33"/>
      <c r="W16" s="33"/>
      <c r="X16" s="33"/>
      <c r="Y16" s="33"/>
      <c r="Z16" s="33"/>
    </row>
    <row r="17" spans="1:26" ht="15.75">
      <c r="A17" s="588"/>
      <c r="B17" s="615"/>
      <c r="C17" s="33" t="s">
        <v>212</v>
      </c>
      <c r="D17" s="33"/>
      <c r="E17" s="33"/>
      <c r="F17" s="33"/>
      <c r="G17" s="33"/>
      <c r="H17" s="33"/>
      <c r="I17" s="33"/>
      <c r="J17" s="33"/>
      <c r="K17" s="33"/>
      <c r="L17" s="33"/>
      <c r="M17" s="33"/>
      <c r="N17" s="33"/>
      <c r="O17" s="33"/>
      <c r="P17" s="34">
        <f t="shared" si="0"/>
        <v>0</v>
      </c>
      <c r="Q17" s="268"/>
      <c r="R17" s="268"/>
      <c r="U17" s="33" t="s">
        <v>401</v>
      </c>
      <c r="V17" s="33"/>
      <c r="W17" s="33"/>
      <c r="X17" s="33"/>
      <c r="Y17" s="33"/>
      <c r="Z17" s="33"/>
    </row>
    <row r="18" spans="1:26" ht="15.75">
      <c r="A18" s="588"/>
      <c r="B18" s="588" t="s">
        <v>213</v>
      </c>
      <c r="C18" s="33" t="s">
        <v>211</v>
      </c>
      <c r="D18" s="33"/>
      <c r="E18" s="33"/>
      <c r="F18" s="33"/>
      <c r="G18" s="33"/>
      <c r="H18" s="33"/>
      <c r="I18" s="33"/>
      <c r="J18" s="33"/>
      <c r="K18" s="33"/>
      <c r="L18" s="33"/>
      <c r="M18" s="33"/>
      <c r="N18" s="33"/>
      <c r="O18" s="33"/>
      <c r="P18" s="34">
        <f t="shared" si="0"/>
        <v>0</v>
      </c>
      <c r="Q18" s="268"/>
      <c r="R18" s="268"/>
      <c r="U18" s="33" t="s">
        <v>402</v>
      </c>
      <c r="V18" s="33"/>
      <c r="W18" s="33"/>
      <c r="X18" s="33"/>
      <c r="Y18" s="33"/>
      <c r="Z18" s="33"/>
    </row>
    <row r="19" spans="1:26" ht="15.75">
      <c r="A19" s="588"/>
      <c r="B19" s="588"/>
      <c r="C19" s="33" t="s">
        <v>212</v>
      </c>
      <c r="D19" s="33"/>
      <c r="E19" s="33"/>
      <c r="F19" s="33"/>
      <c r="G19" s="33"/>
      <c r="H19" s="33"/>
      <c r="I19" s="33"/>
      <c r="J19" s="33"/>
      <c r="K19" s="33"/>
      <c r="L19" s="33"/>
      <c r="M19" s="33"/>
      <c r="N19" s="33"/>
      <c r="O19" s="33"/>
      <c r="P19" s="34">
        <f t="shared" si="0"/>
        <v>0</v>
      </c>
      <c r="Q19" s="268"/>
      <c r="R19" s="268"/>
      <c r="U19" s="33" t="s">
        <v>403</v>
      </c>
      <c r="V19" s="33"/>
      <c r="W19" s="33"/>
      <c r="X19" s="33"/>
      <c r="Y19" s="33"/>
      <c r="Z19" s="33"/>
    </row>
    <row r="20" spans="1:26" ht="15.75" customHeight="1">
      <c r="A20" s="588"/>
      <c r="B20" s="588" t="s">
        <v>100</v>
      </c>
      <c r="C20" s="33" t="s">
        <v>211</v>
      </c>
      <c r="D20" s="33"/>
      <c r="E20" s="33"/>
      <c r="F20" s="33"/>
      <c r="G20" s="33"/>
      <c r="H20" s="33"/>
      <c r="I20" s="33"/>
      <c r="J20" s="33"/>
      <c r="K20" s="33"/>
      <c r="L20" s="33"/>
      <c r="M20" s="33"/>
      <c r="N20" s="33"/>
      <c r="O20" s="33"/>
      <c r="P20" s="34">
        <f t="shared" si="0"/>
        <v>0</v>
      </c>
      <c r="Q20" s="268"/>
      <c r="R20" s="268"/>
      <c r="U20" s="224" t="s">
        <v>404</v>
      </c>
      <c r="V20" s="224"/>
      <c r="W20" s="224"/>
      <c r="X20" s="224"/>
      <c r="Y20" s="224"/>
      <c r="Z20" s="224"/>
    </row>
    <row r="21" spans="1:18" ht="15.75">
      <c r="A21" s="588"/>
      <c r="B21" s="588"/>
      <c r="C21" s="33" t="s">
        <v>212</v>
      </c>
      <c r="D21" s="33"/>
      <c r="E21" s="33"/>
      <c r="F21" s="33"/>
      <c r="G21" s="33"/>
      <c r="H21" s="33"/>
      <c r="I21" s="33"/>
      <c r="J21" s="33"/>
      <c r="K21" s="33"/>
      <c r="L21" s="33"/>
      <c r="M21" s="33"/>
      <c r="N21" s="33"/>
      <c r="O21" s="33"/>
      <c r="P21" s="34">
        <f t="shared" si="0"/>
        <v>0</v>
      </c>
      <c r="Q21" s="268"/>
      <c r="R21" s="268"/>
    </row>
    <row r="22" spans="1:19" ht="32.25">
      <c r="A22" s="588"/>
      <c r="B22" s="616" t="s">
        <v>214</v>
      </c>
      <c r="C22" s="256" t="s">
        <v>101</v>
      </c>
      <c r="D22" s="257">
        <f>D14*D15+D16*D17</f>
        <v>0</v>
      </c>
      <c r="E22" s="257">
        <f aca="true" t="shared" si="3" ref="E22:O22">E14*E15+E16*E17</f>
        <v>0</v>
      </c>
      <c r="F22" s="257">
        <f t="shared" si="3"/>
        <v>0</v>
      </c>
      <c r="G22" s="257">
        <f t="shared" si="3"/>
        <v>0</v>
      </c>
      <c r="H22" s="257">
        <f t="shared" si="3"/>
        <v>0</v>
      </c>
      <c r="I22" s="257">
        <f t="shared" si="3"/>
        <v>0</v>
      </c>
      <c r="J22" s="257">
        <f>J14*J15+J16*J17</f>
        <v>0</v>
      </c>
      <c r="K22" s="257">
        <f t="shared" si="3"/>
        <v>0</v>
      </c>
      <c r="L22" s="257">
        <f t="shared" si="3"/>
        <v>0</v>
      </c>
      <c r="M22" s="257">
        <f t="shared" si="3"/>
        <v>0</v>
      </c>
      <c r="N22" s="257">
        <f t="shared" si="3"/>
        <v>0</v>
      </c>
      <c r="O22" s="257">
        <f t="shared" si="3"/>
        <v>0</v>
      </c>
      <c r="P22" s="258">
        <f t="shared" si="0"/>
        <v>0</v>
      </c>
      <c r="Q22" s="269">
        <f>D22+D23+E22+E23+F22+F23+G22+G23+H22+H23+I22+I23+J22+J23+K22+K23</f>
        <v>0</v>
      </c>
      <c r="R22" s="269">
        <f>L22+L23+M22+M23+N22+N23+O22+O23</f>
        <v>0</v>
      </c>
      <c r="S22" s="55">
        <f>Q22+R22</f>
        <v>0</v>
      </c>
    </row>
    <row r="23" spans="1:18" ht="48">
      <c r="A23" s="588"/>
      <c r="B23" s="616"/>
      <c r="C23" s="256" t="s">
        <v>102</v>
      </c>
      <c r="D23" s="257">
        <f>(D18*D19)+(D20*D21)</f>
        <v>0</v>
      </c>
      <c r="E23" s="257">
        <f aca="true" t="shared" si="4" ref="E23:O23">(E18*E19)+(E20*E21)</f>
        <v>0</v>
      </c>
      <c r="F23" s="257">
        <f t="shared" si="4"/>
        <v>0</v>
      </c>
      <c r="G23" s="257">
        <f t="shared" si="4"/>
        <v>0</v>
      </c>
      <c r="H23" s="257">
        <f t="shared" si="4"/>
        <v>0</v>
      </c>
      <c r="I23" s="257">
        <f t="shared" si="4"/>
        <v>0</v>
      </c>
      <c r="J23" s="257">
        <f t="shared" si="4"/>
        <v>0</v>
      </c>
      <c r="K23" s="257">
        <f t="shared" si="4"/>
        <v>0</v>
      </c>
      <c r="L23" s="257">
        <f t="shared" si="4"/>
        <v>0</v>
      </c>
      <c r="M23" s="257">
        <f t="shared" si="4"/>
        <v>0</v>
      </c>
      <c r="N23" s="257">
        <f t="shared" si="4"/>
        <v>0</v>
      </c>
      <c r="O23" s="257">
        <f t="shared" si="4"/>
        <v>0</v>
      </c>
      <c r="P23" s="258">
        <f t="shared" si="0"/>
        <v>0</v>
      </c>
      <c r="Q23" s="269"/>
      <c r="R23" s="269"/>
    </row>
    <row r="24" spans="1:26" ht="15.75" customHeight="1">
      <c r="A24" s="588" t="s">
        <v>193</v>
      </c>
      <c r="B24" s="588" t="s">
        <v>98</v>
      </c>
      <c r="C24" s="33" t="s">
        <v>211</v>
      </c>
      <c r="D24" s="33"/>
      <c r="E24" s="33"/>
      <c r="F24" s="33"/>
      <c r="G24" s="33"/>
      <c r="H24" s="79"/>
      <c r="I24" s="33"/>
      <c r="J24" s="33"/>
      <c r="K24" s="33"/>
      <c r="L24" s="33"/>
      <c r="M24" s="33"/>
      <c r="N24" s="33"/>
      <c r="O24" s="33"/>
      <c r="P24" s="34">
        <f t="shared" si="0"/>
        <v>0</v>
      </c>
      <c r="Q24" s="268"/>
      <c r="R24" s="268"/>
      <c r="U24" s="33" t="s">
        <v>398</v>
      </c>
      <c r="V24" s="33"/>
      <c r="W24" s="33"/>
      <c r="X24" s="33"/>
      <c r="Y24" s="33"/>
      <c r="Z24" s="225"/>
    </row>
    <row r="25" spans="1:26" ht="15.75">
      <c r="A25" s="588"/>
      <c r="B25" s="588"/>
      <c r="C25" s="33" t="s">
        <v>212</v>
      </c>
      <c r="D25" s="33"/>
      <c r="E25" s="33"/>
      <c r="F25" s="33"/>
      <c r="G25" s="33"/>
      <c r="H25" s="79"/>
      <c r="I25" s="33"/>
      <c r="J25" s="33"/>
      <c r="K25" s="33"/>
      <c r="L25" s="33"/>
      <c r="M25" s="33"/>
      <c r="N25" s="33"/>
      <c r="O25" s="33"/>
      <c r="P25" s="34">
        <f t="shared" si="0"/>
        <v>0</v>
      </c>
      <c r="Q25" s="268"/>
      <c r="R25" s="268"/>
      <c r="U25" s="33" t="s">
        <v>399</v>
      </c>
      <c r="V25" s="33"/>
      <c r="W25" s="224"/>
      <c r="X25" s="33"/>
      <c r="Y25" s="33"/>
      <c r="Z25" s="225"/>
    </row>
    <row r="26" spans="1:26" ht="15.75">
      <c r="A26" s="588"/>
      <c r="B26" s="614" t="s">
        <v>99</v>
      </c>
      <c r="C26" s="33" t="s">
        <v>211</v>
      </c>
      <c r="D26" s="33"/>
      <c r="E26" s="33"/>
      <c r="F26" s="33"/>
      <c r="G26" s="33"/>
      <c r="H26" s="79"/>
      <c r="I26" s="33"/>
      <c r="J26" s="33"/>
      <c r="K26" s="33"/>
      <c r="L26" s="33"/>
      <c r="M26" s="33"/>
      <c r="N26" s="33"/>
      <c r="O26" s="33"/>
      <c r="P26" s="34">
        <f t="shared" si="0"/>
        <v>0</v>
      </c>
      <c r="Q26" s="268"/>
      <c r="R26" s="268"/>
      <c r="U26" s="33" t="s">
        <v>400</v>
      </c>
      <c r="V26" s="33"/>
      <c r="W26" s="33"/>
      <c r="X26" s="33"/>
      <c r="Y26" s="33"/>
      <c r="Z26" s="225"/>
    </row>
    <row r="27" spans="1:26" ht="15.75">
      <c r="A27" s="588"/>
      <c r="B27" s="615"/>
      <c r="C27" s="33" t="s">
        <v>212</v>
      </c>
      <c r="D27" s="33"/>
      <c r="E27" s="33"/>
      <c r="F27" s="33"/>
      <c r="G27" s="33"/>
      <c r="H27" s="79"/>
      <c r="I27" s="33"/>
      <c r="J27" s="33"/>
      <c r="K27" s="33"/>
      <c r="L27" s="33"/>
      <c r="M27" s="33"/>
      <c r="N27" s="33"/>
      <c r="O27" s="33"/>
      <c r="P27" s="34">
        <f t="shared" si="0"/>
        <v>0</v>
      </c>
      <c r="Q27" s="268"/>
      <c r="R27" s="268"/>
      <c r="U27" s="33" t="s">
        <v>401</v>
      </c>
      <c r="V27" s="33"/>
      <c r="W27" s="33"/>
      <c r="X27" s="33"/>
      <c r="Y27" s="33"/>
      <c r="Z27" s="225"/>
    </row>
    <row r="28" spans="1:26" ht="15.75">
      <c r="A28" s="588"/>
      <c r="B28" s="588" t="s">
        <v>213</v>
      </c>
      <c r="C28" s="33" t="s">
        <v>211</v>
      </c>
      <c r="D28" s="33"/>
      <c r="E28" s="33"/>
      <c r="F28" s="33"/>
      <c r="G28" s="33"/>
      <c r="H28" s="79"/>
      <c r="I28" s="33"/>
      <c r="J28" s="33"/>
      <c r="K28" s="33"/>
      <c r="L28" s="33"/>
      <c r="M28" s="33"/>
      <c r="N28" s="33"/>
      <c r="O28" s="33"/>
      <c r="P28" s="34">
        <f t="shared" si="0"/>
        <v>0</v>
      </c>
      <c r="Q28" s="268"/>
      <c r="R28" s="268"/>
      <c r="U28" s="33" t="s">
        <v>402</v>
      </c>
      <c r="V28" s="33"/>
      <c r="W28" s="33"/>
      <c r="X28" s="33"/>
      <c r="Y28" s="33"/>
      <c r="Z28" s="33"/>
    </row>
    <row r="29" spans="1:26" ht="15.75">
      <c r="A29" s="588"/>
      <c r="B29" s="588"/>
      <c r="C29" s="33" t="s">
        <v>212</v>
      </c>
      <c r="D29" s="33"/>
      <c r="E29" s="33"/>
      <c r="F29" s="33"/>
      <c r="G29" s="33"/>
      <c r="H29" s="79"/>
      <c r="I29" s="33"/>
      <c r="J29" s="33"/>
      <c r="K29" s="33"/>
      <c r="L29" s="33"/>
      <c r="M29" s="33"/>
      <c r="N29" s="33"/>
      <c r="O29" s="33"/>
      <c r="P29" s="34">
        <f t="shared" si="0"/>
        <v>0</v>
      </c>
      <c r="Q29" s="268"/>
      <c r="R29" s="268"/>
      <c r="U29" s="33" t="s">
        <v>403</v>
      </c>
      <c r="V29" s="33"/>
      <c r="W29" s="33"/>
      <c r="X29" s="33"/>
      <c r="Y29" s="33"/>
      <c r="Z29" s="33"/>
    </row>
    <row r="30" spans="1:26" ht="15.75" customHeight="1">
      <c r="A30" s="588"/>
      <c r="B30" s="588" t="s">
        <v>100</v>
      </c>
      <c r="C30" s="33" t="s">
        <v>211</v>
      </c>
      <c r="D30" s="33"/>
      <c r="E30" s="33"/>
      <c r="F30" s="33"/>
      <c r="G30" s="33"/>
      <c r="H30" s="79"/>
      <c r="I30" s="33"/>
      <c r="J30" s="33"/>
      <c r="K30" s="33"/>
      <c r="L30" s="33"/>
      <c r="M30" s="33"/>
      <c r="N30" s="33"/>
      <c r="O30" s="33"/>
      <c r="P30" s="34">
        <f t="shared" si="0"/>
        <v>0</v>
      </c>
      <c r="Q30" s="268"/>
      <c r="R30" s="268"/>
      <c r="U30" s="224" t="s">
        <v>404</v>
      </c>
      <c r="V30" s="224"/>
      <c r="W30" s="224"/>
      <c r="X30" s="224"/>
      <c r="Y30" s="224"/>
      <c r="Z30" s="224"/>
    </row>
    <row r="31" spans="1:18" ht="15.75">
      <c r="A31" s="588"/>
      <c r="B31" s="588"/>
      <c r="C31" s="33" t="s">
        <v>212</v>
      </c>
      <c r="D31" s="33"/>
      <c r="E31" s="33"/>
      <c r="F31" s="33"/>
      <c r="G31" s="33"/>
      <c r="H31" s="79"/>
      <c r="I31" s="33"/>
      <c r="J31" s="33"/>
      <c r="K31" s="33"/>
      <c r="L31" s="33"/>
      <c r="M31" s="33"/>
      <c r="N31" s="33"/>
      <c r="O31" s="33"/>
      <c r="P31" s="34">
        <f t="shared" si="0"/>
        <v>0</v>
      </c>
      <c r="Q31" s="268"/>
      <c r="R31" s="268"/>
    </row>
    <row r="32" spans="1:19" ht="32.25">
      <c r="A32" s="617"/>
      <c r="B32" s="616" t="s">
        <v>214</v>
      </c>
      <c r="C32" s="256" t="s">
        <v>101</v>
      </c>
      <c r="D32" s="257">
        <f>D24*D25+D26*D27</f>
        <v>0</v>
      </c>
      <c r="E32" s="257">
        <f aca="true" t="shared" si="5" ref="E32:O32">E24*E25+E26*E27</f>
        <v>0</v>
      </c>
      <c r="F32" s="257">
        <f t="shared" si="5"/>
        <v>0</v>
      </c>
      <c r="G32" s="257">
        <f t="shared" si="5"/>
        <v>0</v>
      </c>
      <c r="H32" s="257">
        <f t="shared" si="5"/>
        <v>0</v>
      </c>
      <c r="I32" s="257">
        <f t="shared" si="5"/>
        <v>0</v>
      </c>
      <c r="J32" s="257">
        <f t="shared" si="5"/>
        <v>0</v>
      </c>
      <c r="K32" s="257">
        <f t="shared" si="5"/>
        <v>0</v>
      </c>
      <c r="L32" s="257">
        <f t="shared" si="5"/>
        <v>0</v>
      </c>
      <c r="M32" s="257">
        <f t="shared" si="5"/>
        <v>0</v>
      </c>
      <c r="N32" s="257">
        <f t="shared" si="5"/>
        <v>0</v>
      </c>
      <c r="O32" s="257">
        <f t="shared" si="5"/>
        <v>0</v>
      </c>
      <c r="P32" s="258">
        <f t="shared" si="0"/>
        <v>0</v>
      </c>
      <c r="Q32" s="269">
        <f>D32+D33+E32+E33+F32+F33+G32+G33+H32+H33+I32+I33+J32+J33+K32+K33</f>
        <v>0</v>
      </c>
      <c r="R32" s="269">
        <f>L32+L33+M32+M33+N32+N33+O32+O33</f>
        <v>0</v>
      </c>
      <c r="S32" s="55">
        <f>Q32+R32</f>
        <v>0</v>
      </c>
    </row>
    <row r="33" spans="1:19" ht="48">
      <c r="A33" s="617"/>
      <c r="B33" s="616"/>
      <c r="C33" s="256" t="s">
        <v>102</v>
      </c>
      <c r="D33" s="257">
        <f>(D28*D29)+(D30*D31)</f>
        <v>0</v>
      </c>
      <c r="E33" s="257">
        <f aca="true" t="shared" si="6" ref="E33:O33">(E28*E29)+(E30*E31)</f>
        <v>0</v>
      </c>
      <c r="F33" s="257">
        <f t="shared" si="6"/>
        <v>0</v>
      </c>
      <c r="G33" s="257">
        <f t="shared" si="6"/>
        <v>0</v>
      </c>
      <c r="H33" s="257">
        <f t="shared" si="6"/>
        <v>0</v>
      </c>
      <c r="I33" s="257">
        <f t="shared" si="6"/>
        <v>0</v>
      </c>
      <c r="J33" s="257">
        <f t="shared" si="6"/>
        <v>0</v>
      </c>
      <c r="K33" s="257">
        <f t="shared" si="6"/>
        <v>0</v>
      </c>
      <c r="L33" s="257">
        <f t="shared" si="6"/>
        <v>0</v>
      </c>
      <c r="M33" s="257">
        <f t="shared" si="6"/>
        <v>0</v>
      </c>
      <c r="N33" s="257">
        <f t="shared" si="6"/>
        <v>0</v>
      </c>
      <c r="O33" s="257">
        <f t="shared" si="6"/>
        <v>0</v>
      </c>
      <c r="P33" s="258">
        <f t="shared" si="0"/>
        <v>0</v>
      </c>
      <c r="Q33" s="269"/>
      <c r="R33" s="269"/>
      <c r="S33" s="7">
        <f>S12+S22+S32</f>
        <v>0</v>
      </c>
    </row>
    <row r="34" spans="1:26" ht="15.75" customHeight="1">
      <c r="A34" s="588" t="s">
        <v>194</v>
      </c>
      <c r="B34" s="588" t="s">
        <v>98</v>
      </c>
      <c r="C34" s="33" t="s">
        <v>211</v>
      </c>
      <c r="D34" s="33"/>
      <c r="E34" s="33"/>
      <c r="F34" s="33"/>
      <c r="G34" s="33"/>
      <c r="H34" s="33"/>
      <c r="I34" s="33"/>
      <c r="J34" s="33"/>
      <c r="K34" s="33"/>
      <c r="L34" s="33"/>
      <c r="M34" s="33"/>
      <c r="N34" s="33"/>
      <c r="O34" s="33"/>
      <c r="P34" s="34">
        <f t="shared" si="0"/>
        <v>0</v>
      </c>
      <c r="Q34" s="268"/>
      <c r="R34" s="268"/>
      <c r="U34" s="33" t="s">
        <v>398</v>
      </c>
      <c r="V34" s="33"/>
      <c r="W34" s="33"/>
      <c r="X34" s="33"/>
      <c r="Y34" s="33"/>
      <c r="Z34" s="33"/>
    </row>
    <row r="35" spans="1:26" ht="15.75">
      <c r="A35" s="588"/>
      <c r="B35" s="588"/>
      <c r="C35" s="33" t="s">
        <v>212</v>
      </c>
      <c r="D35" s="33"/>
      <c r="E35" s="33"/>
      <c r="F35" s="33"/>
      <c r="G35" s="33"/>
      <c r="H35" s="33"/>
      <c r="I35" s="33"/>
      <c r="J35" s="33"/>
      <c r="K35" s="33"/>
      <c r="L35" s="33"/>
      <c r="M35" s="33"/>
      <c r="N35" s="33"/>
      <c r="O35" s="33"/>
      <c r="P35" s="34">
        <f t="shared" si="0"/>
        <v>0</v>
      </c>
      <c r="Q35" s="268"/>
      <c r="R35" s="268"/>
      <c r="U35" s="33" t="s">
        <v>399</v>
      </c>
      <c r="V35" s="33"/>
      <c r="W35" s="33"/>
      <c r="X35" s="33"/>
      <c r="Y35" s="33"/>
      <c r="Z35" s="33"/>
    </row>
    <row r="36" spans="1:26" ht="15.75">
      <c r="A36" s="588"/>
      <c r="B36" s="614" t="s">
        <v>99</v>
      </c>
      <c r="C36" s="33" t="s">
        <v>211</v>
      </c>
      <c r="D36" s="33"/>
      <c r="E36" s="33"/>
      <c r="F36" s="33"/>
      <c r="G36" s="33"/>
      <c r="H36" s="33"/>
      <c r="I36" s="33"/>
      <c r="J36" s="33"/>
      <c r="K36" s="33"/>
      <c r="L36" s="33"/>
      <c r="M36" s="33"/>
      <c r="N36" s="33"/>
      <c r="O36" s="33"/>
      <c r="P36" s="34">
        <f t="shared" si="0"/>
        <v>0</v>
      </c>
      <c r="Q36" s="268"/>
      <c r="R36" s="268"/>
      <c r="U36" s="33" t="s">
        <v>400</v>
      </c>
      <c r="V36" s="33"/>
      <c r="W36" s="33"/>
      <c r="X36" s="33"/>
      <c r="Y36" s="33"/>
      <c r="Z36" s="33"/>
    </row>
    <row r="37" spans="1:26" ht="15.75">
      <c r="A37" s="588"/>
      <c r="B37" s="615"/>
      <c r="C37" s="33" t="s">
        <v>212</v>
      </c>
      <c r="D37" s="33"/>
      <c r="E37" s="33"/>
      <c r="F37" s="33"/>
      <c r="G37" s="33"/>
      <c r="H37" s="33"/>
      <c r="I37" s="33"/>
      <c r="J37" s="33"/>
      <c r="K37" s="33"/>
      <c r="L37" s="33"/>
      <c r="M37" s="33"/>
      <c r="N37" s="33"/>
      <c r="O37" s="33"/>
      <c r="P37" s="34">
        <f t="shared" si="0"/>
        <v>0</v>
      </c>
      <c r="Q37" s="268"/>
      <c r="R37" s="268"/>
      <c r="U37" s="33" t="s">
        <v>401</v>
      </c>
      <c r="V37" s="33"/>
      <c r="W37" s="33"/>
      <c r="X37" s="33"/>
      <c r="Y37" s="33"/>
      <c r="Z37" s="33"/>
    </row>
    <row r="38" spans="1:26" ht="15.75">
      <c r="A38" s="588"/>
      <c r="B38" s="588" t="s">
        <v>213</v>
      </c>
      <c r="C38" s="33" t="s">
        <v>211</v>
      </c>
      <c r="D38" s="33"/>
      <c r="E38" s="33"/>
      <c r="F38" s="33"/>
      <c r="G38" s="33"/>
      <c r="H38" s="33"/>
      <c r="I38" s="33"/>
      <c r="J38" s="33"/>
      <c r="K38" s="33"/>
      <c r="L38" s="33"/>
      <c r="M38" s="33"/>
      <c r="N38" s="33"/>
      <c r="O38" s="33"/>
      <c r="P38" s="34">
        <f t="shared" si="0"/>
        <v>0</v>
      </c>
      <c r="Q38" s="268"/>
      <c r="R38" s="268"/>
      <c r="U38" s="33" t="s">
        <v>402</v>
      </c>
      <c r="V38" s="225"/>
      <c r="W38" s="33"/>
      <c r="X38" s="33"/>
      <c r="Y38" s="33"/>
      <c r="Z38" s="33"/>
    </row>
    <row r="39" spans="1:26" ht="15.75">
      <c r="A39" s="588"/>
      <c r="B39" s="588"/>
      <c r="C39" s="33" t="s">
        <v>212</v>
      </c>
      <c r="D39" s="33"/>
      <c r="E39" s="33"/>
      <c r="F39" s="33"/>
      <c r="G39" s="33"/>
      <c r="H39" s="33"/>
      <c r="I39" s="33"/>
      <c r="J39" s="33"/>
      <c r="K39" s="33"/>
      <c r="L39" s="33"/>
      <c r="M39" s="33"/>
      <c r="N39" s="33"/>
      <c r="O39" s="33"/>
      <c r="P39" s="34">
        <f t="shared" si="0"/>
        <v>0</v>
      </c>
      <c r="Q39" s="268"/>
      <c r="R39" s="268"/>
      <c r="U39" s="33" t="s">
        <v>403</v>
      </c>
      <c r="V39" s="225"/>
      <c r="W39" s="33"/>
      <c r="X39" s="33"/>
      <c r="Y39" s="33"/>
      <c r="Z39" s="33"/>
    </row>
    <row r="40" spans="1:26" ht="15.75" customHeight="1">
      <c r="A40" s="588"/>
      <c r="B40" s="588" t="s">
        <v>100</v>
      </c>
      <c r="C40" s="33" t="s">
        <v>211</v>
      </c>
      <c r="D40" s="33"/>
      <c r="E40" s="33"/>
      <c r="F40" s="33"/>
      <c r="G40" s="33"/>
      <c r="H40" s="33"/>
      <c r="I40" s="33"/>
      <c r="J40" s="33"/>
      <c r="K40" s="33"/>
      <c r="L40" s="33"/>
      <c r="M40" s="33"/>
      <c r="N40" s="33"/>
      <c r="O40" s="33"/>
      <c r="P40" s="34">
        <f t="shared" si="0"/>
        <v>0</v>
      </c>
      <c r="Q40" s="268"/>
      <c r="R40" s="268"/>
      <c r="U40" s="224" t="s">
        <v>404</v>
      </c>
      <c r="V40" s="224"/>
      <c r="W40" s="224"/>
      <c r="X40" s="224"/>
      <c r="Y40" s="224"/>
      <c r="Z40" s="224"/>
    </row>
    <row r="41" spans="1:18" ht="15.75">
      <c r="A41" s="588"/>
      <c r="B41" s="588"/>
      <c r="C41" s="33" t="s">
        <v>212</v>
      </c>
      <c r="D41" s="33"/>
      <c r="E41" s="33"/>
      <c r="F41" s="33"/>
      <c r="G41" s="33"/>
      <c r="H41" s="33"/>
      <c r="I41" s="33"/>
      <c r="J41" s="33"/>
      <c r="K41" s="33"/>
      <c r="L41" s="33"/>
      <c r="M41" s="33"/>
      <c r="N41" s="33"/>
      <c r="O41" s="33"/>
      <c r="P41" s="34">
        <f t="shared" si="0"/>
        <v>0</v>
      </c>
      <c r="Q41" s="268"/>
      <c r="R41" s="268"/>
    </row>
    <row r="42" spans="1:19" ht="32.25">
      <c r="A42" s="588"/>
      <c r="B42" s="616" t="s">
        <v>214</v>
      </c>
      <c r="C42" s="256" t="s">
        <v>101</v>
      </c>
      <c r="D42" s="257">
        <f>D34*D35+D36*D37</f>
        <v>0</v>
      </c>
      <c r="E42" s="257">
        <f aca="true" t="shared" si="7" ref="E42:O42">E34*E35+E36*E37</f>
        <v>0</v>
      </c>
      <c r="F42" s="257">
        <f t="shared" si="7"/>
        <v>0</v>
      </c>
      <c r="G42" s="257">
        <f t="shared" si="7"/>
        <v>0</v>
      </c>
      <c r="H42" s="257">
        <f t="shared" si="7"/>
        <v>0</v>
      </c>
      <c r="I42" s="257">
        <f t="shared" si="7"/>
        <v>0</v>
      </c>
      <c r="J42" s="257">
        <f t="shared" si="7"/>
        <v>0</v>
      </c>
      <c r="K42" s="257">
        <f t="shared" si="7"/>
        <v>0</v>
      </c>
      <c r="L42" s="257">
        <f t="shared" si="7"/>
        <v>0</v>
      </c>
      <c r="M42" s="257">
        <f t="shared" si="7"/>
        <v>0</v>
      </c>
      <c r="N42" s="257">
        <f t="shared" si="7"/>
        <v>0</v>
      </c>
      <c r="O42" s="257">
        <f t="shared" si="7"/>
        <v>0</v>
      </c>
      <c r="P42" s="258">
        <f t="shared" si="0"/>
        <v>0</v>
      </c>
      <c r="Q42" s="269">
        <f>D42+D43+E42+E43+F42+F43+G42+G43+H42+H43+I42+I43+J42+J43+K42+K43</f>
        <v>0</v>
      </c>
      <c r="R42" s="269">
        <f>L42+L43+M42+M43+N42+N43+O42+O43</f>
        <v>0</v>
      </c>
      <c r="S42" s="55">
        <f>Q42+R42</f>
        <v>0</v>
      </c>
    </row>
    <row r="43" spans="1:18" ht="48">
      <c r="A43" s="588"/>
      <c r="B43" s="616"/>
      <c r="C43" s="256" t="s">
        <v>102</v>
      </c>
      <c r="D43" s="257">
        <f>(D38*D39)+(D40*D41)</f>
        <v>0</v>
      </c>
      <c r="E43" s="257">
        <f aca="true" t="shared" si="8" ref="E43:O43">(E38*E39)+(E40*E41)</f>
        <v>0</v>
      </c>
      <c r="F43" s="257">
        <f t="shared" si="8"/>
        <v>0</v>
      </c>
      <c r="G43" s="257">
        <f t="shared" si="8"/>
        <v>0</v>
      </c>
      <c r="H43" s="257">
        <f t="shared" si="8"/>
        <v>0</v>
      </c>
      <c r="I43" s="257">
        <f t="shared" si="8"/>
        <v>0</v>
      </c>
      <c r="J43" s="257">
        <f t="shared" si="8"/>
        <v>0</v>
      </c>
      <c r="K43" s="257">
        <f t="shared" si="8"/>
        <v>0</v>
      </c>
      <c r="L43" s="257">
        <f t="shared" si="8"/>
        <v>0</v>
      </c>
      <c r="M43" s="257">
        <f t="shared" si="8"/>
        <v>0</v>
      </c>
      <c r="N43" s="257">
        <f t="shared" si="8"/>
        <v>0</v>
      </c>
      <c r="O43" s="257">
        <f t="shared" si="8"/>
        <v>0</v>
      </c>
      <c r="P43" s="258">
        <f t="shared" si="0"/>
        <v>0</v>
      </c>
      <c r="Q43" s="269"/>
      <c r="R43" s="269"/>
    </row>
    <row r="44" spans="1:27" ht="15.75" customHeight="1">
      <c r="A44" s="588" t="s">
        <v>195</v>
      </c>
      <c r="B44" s="588" t="s">
        <v>98</v>
      </c>
      <c r="C44" s="33" t="s">
        <v>211</v>
      </c>
      <c r="D44" s="33"/>
      <c r="E44" s="33"/>
      <c r="F44" s="33"/>
      <c r="G44" s="33"/>
      <c r="H44" s="33"/>
      <c r="I44" s="33"/>
      <c r="J44" s="33"/>
      <c r="K44" s="33"/>
      <c r="L44" s="33"/>
      <c r="M44" s="33"/>
      <c r="N44" s="33"/>
      <c r="O44" s="33"/>
      <c r="P44" s="34">
        <f t="shared" si="0"/>
        <v>0</v>
      </c>
      <c r="Q44" s="268"/>
      <c r="R44" s="268"/>
      <c r="U44" s="33" t="s">
        <v>398</v>
      </c>
      <c r="V44" s="33"/>
      <c r="W44" s="224"/>
      <c r="X44" s="224"/>
      <c r="Y44" s="33"/>
      <c r="Z44" s="33"/>
      <c r="AA44" s="33"/>
    </row>
    <row r="45" spans="1:27" ht="15.75">
      <c r="A45" s="588"/>
      <c r="B45" s="588"/>
      <c r="C45" s="33" t="s">
        <v>212</v>
      </c>
      <c r="D45" s="33"/>
      <c r="E45" s="33"/>
      <c r="F45" s="33"/>
      <c r="G45" s="33"/>
      <c r="H45" s="33"/>
      <c r="I45" s="33"/>
      <c r="J45" s="33"/>
      <c r="K45" s="33"/>
      <c r="L45" s="33"/>
      <c r="M45" s="33"/>
      <c r="N45" s="33"/>
      <c r="O45" s="33"/>
      <c r="P45" s="34">
        <f t="shared" si="0"/>
        <v>0</v>
      </c>
      <c r="Q45" s="268"/>
      <c r="R45" s="268"/>
      <c r="U45" s="33" t="s">
        <v>399</v>
      </c>
      <c r="V45" s="33"/>
      <c r="W45" s="224"/>
      <c r="X45" s="33"/>
      <c r="Y45" s="33"/>
      <c r="Z45" s="33"/>
      <c r="AA45" s="33"/>
    </row>
    <row r="46" spans="1:27" ht="15.75">
      <c r="A46" s="588"/>
      <c r="B46" s="614" t="s">
        <v>99</v>
      </c>
      <c r="C46" s="33" t="s">
        <v>211</v>
      </c>
      <c r="D46" s="33"/>
      <c r="E46" s="33"/>
      <c r="F46" s="33"/>
      <c r="G46" s="33"/>
      <c r="H46" s="33"/>
      <c r="I46" s="33"/>
      <c r="J46" s="33"/>
      <c r="K46" s="33"/>
      <c r="L46" s="33"/>
      <c r="M46" s="33"/>
      <c r="N46" s="33"/>
      <c r="O46" s="33"/>
      <c r="P46" s="34">
        <f t="shared" si="0"/>
        <v>0</v>
      </c>
      <c r="Q46" s="268"/>
      <c r="R46" s="268"/>
      <c r="U46" s="33" t="s">
        <v>400</v>
      </c>
      <c r="V46" s="33"/>
      <c r="W46" s="33"/>
      <c r="X46" s="33"/>
      <c r="Y46" s="33"/>
      <c r="Z46" s="33"/>
      <c r="AA46" s="33"/>
    </row>
    <row r="47" spans="1:27" ht="15.75">
      <c r="A47" s="588"/>
      <c r="B47" s="615"/>
      <c r="C47" s="33" t="s">
        <v>212</v>
      </c>
      <c r="D47" s="33"/>
      <c r="E47" s="33"/>
      <c r="F47" s="33"/>
      <c r="G47" s="33"/>
      <c r="H47" s="33"/>
      <c r="I47" s="33"/>
      <c r="J47" s="33"/>
      <c r="K47" s="33"/>
      <c r="L47" s="33"/>
      <c r="M47" s="33"/>
      <c r="N47" s="33"/>
      <c r="O47" s="33"/>
      <c r="P47" s="34">
        <f t="shared" si="0"/>
        <v>0</v>
      </c>
      <c r="Q47" s="268"/>
      <c r="R47" s="268"/>
      <c r="U47" s="33" t="s">
        <v>401</v>
      </c>
      <c r="V47" s="33"/>
      <c r="W47" s="33"/>
      <c r="X47" s="33"/>
      <c r="Y47" s="33"/>
      <c r="Z47" s="33"/>
      <c r="AA47" s="33"/>
    </row>
    <row r="48" spans="1:27" ht="15.75">
      <c r="A48" s="588"/>
      <c r="B48" s="588" t="s">
        <v>213</v>
      </c>
      <c r="C48" s="33" t="s">
        <v>211</v>
      </c>
      <c r="D48" s="33"/>
      <c r="E48" s="33"/>
      <c r="F48" s="33"/>
      <c r="G48" s="33"/>
      <c r="H48" s="33"/>
      <c r="I48" s="33"/>
      <c r="J48" s="33"/>
      <c r="K48" s="33"/>
      <c r="L48" s="33"/>
      <c r="M48" s="33"/>
      <c r="N48" s="33"/>
      <c r="O48" s="33"/>
      <c r="P48" s="34">
        <f t="shared" si="0"/>
        <v>0</v>
      </c>
      <c r="Q48" s="268"/>
      <c r="R48" s="268"/>
      <c r="U48" s="33" t="s">
        <v>402</v>
      </c>
      <c r="V48" s="33"/>
      <c r="W48" s="33"/>
      <c r="X48" s="33"/>
      <c r="Y48" s="33"/>
      <c r="Z48" s="33"/>
      <c r="AA48" s="33"/>
    </row>
    <row r="49" spans="1:27" ht="15.75">
      <c r="A49" s="588"/>
      <c r="B49" s="588"/>
      <c r="C49" s="33" t="s">
        <v>212</v>
      </c>
      <c r="D49" s="33"/>
      <c r="E49" s="33"/>
      <c r="F49" s="33"/>
      <c r="G49" s="33"/>
      <c r="H49" s="33"/>
      <c r="I49" s="33"/>
      <c r="J49" s="33"/>
      <c r="K49" s="33"/>
      <c r="L49" s="33"/>
      <c r="M49" s="33"/>
      <c r="N49" s="33"/>
      <c r="O49" s="33"/>
      <c r="P49" s="34">
        <f t="shared" si="0"/>
        <v>0</v>
      </c>
      <c r="Q49" s="268"/>
      <c r="R49" s="268"/>
      <c r="U49" s="33" t="s">
        <v>403</v>
      </c>
      <c r="V49" s="33"/>
      <c r="W49" s="33"/>
      <c r="X49" s="33"/>
      <c r="Y49" s="33"/>
      <c r="Z49" s="33"/>
      <c r="AA49" s="33"/>
    </row>
    <row r="50" spans="1:27" ht="21" customHeight="1">
      <c r="A50" s="588"/>
      <c r="B50" s="588" t="s">
        <v>100</v>
      </c>
      <c r="C50" s="33" t="s">
        <v>211</v>
      </c>
      <c r="D50" s="33"/>
      <c r="E50" s="33"/>
      <c r="F50" s="33"/>
      <c r="G50" s="33"/>
      <c r="H50" s="33"/>
      <c r="I50" s="33"/>
      <c r="J50" s="33"/>
      <c r="K50" s="33"/>
      <c r="L50" s="33"/>
      <c r="M50" s="33"/>
      <c r="N50" s="33"/>
      <c r="O50" s="33"/>
      <c r="P50" s="34">
        <f t="shared" si="0"/>
        <v>0</v>
      </c>
      <c r="Q50" s="268"/>
      <c r="R50" s="268"/>
      <c r="U50" s="224" t="s">
        <v>404</v>
      </c>
      <c r="V50" s="224"/>
      <c r="W50" s="224"/>
      <c r="X50" s="224"/>
      <c r="Y50" s="224"/>
      <c r="Z50" s="224"/>
      <c r="AA50" s="33"/>
    </row>
    <row r="51" spans="1:18" ht="15.75" customHeight="1">
      <c r="A51" s="588"/>
      <c r="B51" s="588"/>
      <c r="C51" s="33" t="s">
        <v>212</v>
      </c>
      <c r="D51" s="33"/>
      <c r="E51" s="33"/>
      <c r="F51" s="33"/>
      <c r="G51" s="33"/>
      <c r="H51" s="33"/>
      <c r="I51" s="33"/>
      <c r="J51" s="33"/>
      <c r="K51" s="33"/>
      <c r="L51" s="33"/>
      <c r="M51" s="33"/>
      <c r="N51" s="33"/>
      <c r="O51" s="33"/>
      <c r="P51" s="34">
        <f t="shared" si="0"/>
        <v>0</v>
      </c>
      <c r="Q51" s="268"/>
      <c r="R51" s="268"/>
    </row>
    <row r="52" spans="1:19" ht="32.25">
      <c r="A52" s="588"/>
      <c r="B52" s="616" t="s">
        <v>214</v>
      </c>
      <c r="C52" s="256" t="s">
        <v>101</v>
      </c>
      <c r="D52" s="257">
        <f>D44*D45+D46*D47</f>
        <v>0</v>
      </c>
      <c r="E52" s="257">
        <f aca="true" t="shared" si="9" ref="E52:N52">E44*E45+E46*E47</f>
        <v>0</v>
      </c>
      <c r="F52" s="257">
        <f t="shared" si="9"/>
        <v>0</v>
      </c>
      <c r="G52" s="257">
        <f t="shared" si="9"/>
        <v>0</v>
      </c>
      <c r="H52" s="257">
        <f t="shared" si="9"/>
        <v>0</v>
      </c>
      <c r="I52" s="257">
        <f t="shared" si="9"/>
        <v>0</v>
      </c>
      <c r="J52" s="257">
        <f t="shared" si="9"/>
        <v>0</v>
      </c>
      <c r="K52" s="257">
        <f t="shared" si="9"/>
        <v>0</v>
      </c>
      <c r="L52" s="257">
        <f t="shared" si="9"/>
        <v>0</v>
      </c>
      <c r="M52" s="257">
        <f t="shared" si="9"/>
        <v>0</v>
      </c>
      <c r="N52" s="257">
        <f t="shared" si="9"/>
        <v>0</v>
      </c>
      <c r="O52" s="257">
        <f>O44*O45+O46*O47</f>
        <v>0</v>
      </c>
      <c r="P52" s="258">
        <f t="shared" si="0"/>
        <v>0</v>
      </c>
      <c r="Q52" s="269">
        <f>D52+D53+E52+E53+F52+F53+G52+G53+H52+H53+I52+I53+J52+J53+K52+K53</f>
        <v>0</v>
      </c>
      <c r="R52" s="269">
        <f>L52+L53+M52+M53+N52+N53+O52+O53</f>
        <v>0</v>
      </c>
      <c r="S52" s="55">
        <f>Q52+R52</f>
        <v>0</v>
      </c>
    </row>
    <row r="53" spans="1:18" ht="48">
      <c r="A53" s="588"/>
      <c r="B53" s="616"/>
      <c r="C53" s="256" t="s">
        <v>102</v>
      </c>
      <c r="D53" s="257">
        <f>(D48*D49)+(D50*D51)</f>
        <v>0</v>
      </c>
      <c r="E53" s="257">
        <f aca="true" t="shared" si="10" ref="E53:O53">(E48*E49)+(E50*E51)</f>
        <v>0</v>
      </c>
      <c r="F53" s="257">
        <f t="shared" si="10"/>
        <v>0</v>
      </c>
      <c r="G53" s="257">
        <f t="shared" si="10"/>
        <v>0</v>
      </c>
      <c r="H53" s="257">
        <f t="shared" si="10"/>
        <v>0</v>
      </c>
      <c r="I53" s="257">
        <f t="shared" si="10"/>
        <v>0</v>
      </c>
      <c r="J53" s="257">
        <f t="shared" si="10"/>
        <v>0</v>
      </c>
      <c r="K53" s="257">
        <f t="shared" si="10"/>
        <v>0</v>
      </c>
      <c r="L53" s="257">
        <f t="shared" si="10"/>
        <v>0</v>
      </c>
      <c r="M53" s="257">
        <f t="shared" si="10"/>
        <v>0</v>
      </c>
      <c r="N53" s="257">
        <f t="shared" si="10"/>
        <v>0</v>
      </c>
      <c r="O53" s="257">
        <f t="shared" si="10"/>
        <v>0</v>
      </c>
      <c r="P53" s="258">
        <f t="shared" si="0"/>
        <v>0</v>
      </c>
      <c r="Q53" s="269"/>
      <c r="R53" s="269"/>
    </row>
    <row r="54" spans="1:26" ht="15.75" customHeight="1">
      <c r="A54" s="588" t="s">
        <v>196</v>
      </c>
      <c r="B54" s="588" t="s">
        <v>98</v>
      </c>
      <c r="C54" s="33" t="s">
        <v>211</v>
      </c>
      <c r="D54" s="33"/>
      <c r="E54" s="33"/>
      <c r="F54" s="33"/>
      <c r="G54" s="33"/>
      <c r="H54" s="33"/>
      <c r="I54" s="33"/>
      <c r="J54" s="33"/>
      <c r="K54" s="33"/>
      <c r="L54" s="33"/>
      <c r="M54" s="33"/>
      <c r="N54" s="33"/>
      <c r="O54" s="33"/>
      <c r="P54" s="34">
        <f t="shared" si="0"/>
        <v>0</v>
      </c>
      <c r="Q54" s="268"/>
      <c r="R54" s="268"/>
      <c r="U54" s="33" t="s">
        <v>398</v>
      </c>
      <c r="V54" s="33"/>
      <c r="W54" s="225"/>
      <c r="X54" s="225"/>
      <c r="Y54" s="224"/>
      <c r="Z54" s="225"/>
    </row>
    <row r="55" spans="1:26" ht="15.75">
      <c r="A55" s="588"/>
      <c r="B55" s="588"/>
      <c r="C55" s="33" t="s">
        <v>212</v>
      </c>
      <c r="D55" s="33"/>
      <c r="E55" s="33"/>
      <c r="F55" s="33"/>
      <c r="G55" s="33"/>
      <c r="H55" s="33"/>
      <c r="I55" s="33"/>
      <c r="J55" s="33"/>
      <c r="K55" s="33"/>
      <c r="L55" s="33"/>
      <c r="M55" s="33"/>
      <c r="N55" s="33"/>
      <c r="O55" s="33"/>
      <c r="P55" s="34">
        <f t="shared" si="0"/>
        <v>0</v>
      </c>
      <c r="Q55" s="268"/>
      <c r="R55" s="268"/>
      <c r="U55" s="33" t="s">
        <v>399</v>
      </c>
      <c r="V55" s="33"/>
      <c r="W55" s="225"/>
      <c r="X55" s="225"/>
      <c r="Y55" s="225"/>
      <c r="Z55" s="224"/>
    </row>
    <row r="56" spans="1:26" ht="15.75">
      <c r="A56" s="588"/>
      <c r="B56" s="614" t="s">
        <v>99</v>
      </c>
      <c r="C56" s="33" t="s">
        <v>211</v>
      </c>
      <c r="D56" s="33"/>
      <c r="E56" s="33"/>
      <c r="F56" s="33"/>
      <c r="G56" s="33"/>
      <c r="H56" s="33"/>
      <c r="I56" s="33"/>
      <c r="J56" s="33"/>
      <c r="K56" s="33"/>
      <c r="L56" s="33"/>
      <c r="M56" s="33"/>
      <c r="N56" s="33"/>
      <c r="O56" s="33"/>
      <c r="P56" s="34">
        <f t="shared" si="0"/>
        <v>0</v>
      </c>
      <c r="Q56" s="268"/>
      <c r="R56" s="268"/>
      <c r="U56" s="33" t="s">
        <v>400</v>
      </c>
      <c r="V56" s="225"/>
      <c r="W56" s="225"/>
      <c r="X56" s="225"/>
      <c r="Y56" s="225"/>
      <c r="Z56" s="225"/>
    </row>
    <row r="57" spans="1:26" ht="15.75">
      <c r="A57" s="588"/>
      <c r="B57" s="615"/>
      <c r="C57" s="33" t="s">
        <v>212</v>
      </c>
      <c r="D57" s="33"/>
      <c r="E57" s="33"/>
      <c r="F57" s="33"/>
      <c r="G57" s="33"/>
      <c r="H57" s="33"/>
      <c r="I57" s="33"/>
      <c r="J57" s="33"/>
      <c r="K57" s="33"/>
      <c r="L57" s="33"/>
      <c r="M57" s="33"/>
      <c r="N57" s="33"/>
      <c r="O57" s="33"/>
      <c r="P57" s="34">
        <f t="shared" si="0"/>
        <v>0</v>
      </c>
      <c r="Q57" s="268"/>
      <c r="R57" s="268"/>
      <c r="U57" s="33" t="s">
        <v>401</v>
      </c>
      <c r="V57" s="225"/>
      <c r="W57" s="225"/>
      <c r="X57" s="225"/>
      <c r="Y57" s="225"/>
      <c r="Z57" s="225"/>
    </row>
    <row r="58" spans="1:26" ht="15.75">
      <c r="A58" s="588"/>
      <c r="B58" s="588" t="s">
        <v>213</v>
      </c>
      <c r="C58" s="33" t="s">
        <v>211</v>
      </c>
      <c r="D58" s="33"/>
      <c r="E58" s="33"/>
      <c r="F58" s="33"/>
      <c r="G58" s="33"/>
      <c r="H58" s="33"/>
      <c r="I58" s="33"/>
      <c r="J58" s="33"/>
      <c r="K58" s="33"/>
      <c r="L58" s="33"/>
      <c r="M58" s="33"/>
      <c r="N58" s="33"/>
      <c r="O58" s="33"/>
      <c r="P58" s="34">
        <f t="shared" si="0"/>
        <v>0</v>
      </c>
      <c r="Q58" s="268"/>
      <c r="R58" s="268"/>
      <c r="U58" s="33" t="s">
        <v>402</v>
      </c>
      <c r="V58" s="225"/>
      <c r="W58" s="225"/>
      <c r="X58" s="225"/>
      <c r="Y58" s="225"/>
      <c r="Z58" s="33"/>
    </row>
    <row r="59" spans="1:26" ht="15.75">
      <c r="A59" s="588"/>
      <c r="B59" s="588"/>
      <c r="C59" s="33" t="s">
        <v>212</v>
      </c>
      <c r="D59" s="33"/>
      <c r="E59" s="33"/>
      <c r="F59" s="33"/>
      <c r="G59" s="33"/>
      <c r="H59" s="33"/>
      <c r="I59" s="33"/>
      <c r="J59" s="33"/>
      <c r="K59" s="33"/>
      <c r="L59" s="33"/>
      <c r="M59" s="33"/>
      <c r="N59" s="33"/>
      <c r="O59" s="33"/>
      <c r="P59" s="34">
        <f t="shared" si="0"/>
        <v>0</v>
      </c>
      <c r="Q59" s="268"/>
      <c r="R59" s="268"/>
      <c r="U59" s="33" t="s">
        <v>403</v>
      </c>
      <c r="V59" s="225"/>
      <c r="W59" s="225"/>
      <c r="X59" s="225"/>
      <c r="Y59" s="225"/>
      <c r="Z59" s="33"/>
    </row>
    <row r="60" spans="1:26" ht="15.75" customHeight="1">
      <c r="A60" s="588"/>
      <c r="B60" s="588" t="s">
        <v>100</v>
      </c>
      <c r="C60" s="33" t="s">
        <v>211</v>
      </c>
      <c r="D60" s="33"/>
      <c r="E60" s="33"/>
      <c r="F60" s="33"/>
      <c r="G60" s="33"/>
      <c r="H60" s="33"/>
      <c r="I60" s="33"/>
      <c r="J60" s="33"/>
      <c r="K60" s="33"/>
      <c r="L60" s="33"/>
      <c r="M60" s="33"/>
      <c r="N60" s="33"/>
      <c r="O60" s="33"/>
      <c r="P60" s="34">
        <f t="shared" si="0"/>
        <v>0</v>
      </c>
      <c r="Q60" s="268"/>
      <c r="R60" s="268"/>
      <c r="U60" s="224" t="s">
        <v>404</v>
      </c>
      <c r="V60" s="224"/>
      <c r="W60" s="224"/>
      <c r="X60" s="224"/>
      <c r="Y60" s="224"/>
      <c r="Z60" s="224"/>
    </row>
    <row r="61" spans="1:18" ht="15.75">
      <c r="A61" s="588"/>
      <c r="B61" s="588"/>
      <c r="C61" s="33" t="s">
        <v>212</v>
      </c>
      <c r="D61" s="33"/>
      <c r="E61" s="33"/>
      <c r="F61" s="33"/>
      <c r="G61" s="33"/>
      <c r="H61" s="33"/>
      <c r="I61" s="33"/>
      <c r="J61" s="33"/>
      <c r="K61" s="33"/>
      <c r="L61" s="33"/>
      <c r="M61" s="33"/>
      <c r="N61" s="33"/>
      <c r="O61" s="33"/>
      <c r="P61" s="34">
        <f t="shared" si="0"/>
        <v>0</v>
      </c>
      <c r="Q61" s="268"/>
      <c r="R61" s="268"/>
    </row>
    <row r="62" spans="1:19" ht="32.25">
      <c r="A62" s="588"/>
      <c r="B62" s="616" t="s">
        <v>214</v>
      </c>
      <c r="C62" s="256" t="s">
        <v>101</v>
      </c>
      <c r="D62" s="257">
        <f>D54*D55+D56*D57</f>
        <v>0</v>
      </c>
      <c r="E62" s="257">
        <f aca="true" t="shared" si="11" ref="E62:O62">E54*E55+E56*E57</f>
        <v>0</v>
      </c>
      <c r="F62" s="257">
        <f t="shared" si="11"/>
        <v>0</v>
      </c>
      <c r="G62" s="257">
        <f t="shared" si="11"/>
        <v>0</v>
      </c>
      <c r="H62" s="257">
        <f t="shared" si="11"/>
        <v>0</v>
      </c>
      <c r="I62" s="257">
        <f t="shared" si="11"/>
        <v>0</v>
      </c>
      <c r="J62" s="257">
        <f t="shared" si="11"/>
        <v>0</v>
      </c>
      <c r="K62" s="257">
        <f t="shared" si="11"/>
        <v>0</v>
      </c>
      <c r="L62" s="257">
        <f t="shared" si="11"/>
        <v>0</v>
      </c>
      <c r="M62" s="257">
        <f t="shared" si="11"/>
        <v>0</v>
      </c>
      <c r="N62" s="257">
        <f t="shared" si="11"/>
        <v>0</v>
      </c>
      <c r="O62" s="257">
        <f t="shared" si="11"/>
        <v>0</v>
      </c>
      <c r="P62" s="258">
        <f t="shared" si="0"/>
        <v>0</v>
      </c>
      <c r="Q62" s="269">
        <f>D62+D63+E62+E63+F62+F63+G62+G63+H62+H63+I62+I63+J62+J63+K62+K63</f>
        <v>0</v>
      </c>
      <c r="R62" s="269">
        <f>L62+L63+M62+M63+N62+N63+O62+O63</f>
        <v>0</v>
      </c>
      <c r="S62" s="55">
        <f>Q62+R62</f>
        <v>0</v>
      </c>
    </row>
    <row r="63" spans="1:19" ht="48">
      <c r="A63" s="588"/>
      <c r="B63" s="616"/>
      <c r="C63" s="256" t="s">
        <v>102</v>
      </c>
      <c r="D63" s="257">
        <f>(D58*D59)+(D60*D61)</f>
        <v>0</v>
      </c>
      <c r="E63" s="257">
        <f aca="true" t="shared" si="12" ref="E63:O63">(E58*E59)+(E60*E61)</f>
        <v>0</v>
      </c>
      <c r="F63" s="257">
        <f t="shared" si="12"/>
        <v>0</v>
      </c>
      <c r="G63" s="257">
        <f t="shared" si="12"/>
        <v>0</v>
      </c>
      <c r="H63" s="257">
        <f t="shared" si="12"/>
        <v>0</v>
      </c>
      <c r="I63" s="257">
        <f t="shared" si="12"/>
        <v>0</v>
      </c>
      <c r="J63" s="257">
        <f t="shared" si="12"/>
        <v>0</v>
      </c>
      <c r="K63" s="257">
        <f t="shared" si="12"/>
        <v>0</v>
      </c>
      <c r="L63" s="257">
        <f t="shared" si="12"/>
        <v>0</v>
      </c>
      <c r="M63" s="257">
        <f t="shared" si="12"/>
        <v>0</v>
      </c>
      <c r="N63" s="257">
        <f t="shared" si="12"/>
        <v>0</v>
      </c>
      <c r="O63" s="257">
        <f t="shared" si="12"/>
        <v>0</v>
      </c>
      <c r="P63" s="258">
        <f t="shared" si="0"/>
        <v>0</v>
      </c>
      <c r="Q63" s="269"/>
      <c r="R63" s="269"/>
      <c r="S63" s="7">
        <f>S42+S52+S62</f>
        <v>0</v>
      </c>
    </row>
    <row r="64" spans="1:26" ht="15.75" customHeight="1">
      <c r="A64" s="588" t="s">
        <v>197</v>
      </c>
      <c r="B64" s="588" t="s">
        <v>98</v>
      </c>
      <c r="C64" s="33" t="s">
        <v>211</v>
      </c>
      <c r="D64" s="33"/>
      <c r="E64" s="33"/>
      <c r="F64" s="33"/>
      <c r="G64" s="33"/>
      <c r="H64" s="33"/>
      <c r="I64" s="33"/>
      <c r="J64" s="33"/>
      <c r="K64" s="33"/>
      <c r="L64" s="33"/>
      <c r="M64" s="33"/>
      <c r="N64" s="33"/>
      <c r="O64" s="33"/>
      <c r="P64" s="34">
        <f t="shared" si="0"/>
        <v>0</v>
      </c>
      <c r="Q64" s="268"/>
      <c r="R64" s="268"/>
      <c r="U64" s="33" t="s">
        <v>398</v>
      </c>
      <c r="V64" s="33"/>
      <c r="W64" s="225"/>
      <c r="X64" s="225"/>
      <c r="Y64" s="225"/>
      <c r="Z64" s="225"/>
    </row>
    <row r="65" spans="1:26" ht="15.75">
      <c r="A65" s="588"/>
      <c r="B65" s="588"/>
      <c r="C65" s="33" t="s">
        <v>212</v>
      </c>
      <c r="D65" s="33"/>
      <c r="E65" s="33"/>
      <c r="F65" s="33"/>
      <c r="G65" s="33"/>
      <c r="H65" s="33"/>
      <c r="I65" s="33"/>
      <c r="J65" s="33"/>
      <c r="K65" s="33"/>
      <c r="L65" s="33"/>
      <c r="M65" s="33"/>
      <c r="N65" s="33"/>
      <c r="O65" s="33"/>
      <c r="P65" s="34">
        <f t="shared" si="0"/>
        <v>0</v>
      </c>
      <c r="Q65" s="268"/>
      <c r="R65" s="268"/>
      <c r="U65" s="33" t="s">
        <v>399</v>
      </c>
      <c r="V65" s="33"/>
      <c r="W65" s="225"/>
      <c r="X65" s="225"/>
      <c r="Y65" s="225"/>
      <c r="Z65" s="225"/>
    </row>
    <row r="66" spans="1:26" ht="15.75">
      <c r="A66" s="588"/>
      <c r="B66" s="614" t="s">
        <v>99</v>
      </c>
      <c r="C66" s="33" t="s">
        <v>211</v>
      </c>
      <c r="D66" s="33"/>
      <c r="E66" s="33"/>
      <c r="F66" s="33"/>
      <c r="G66" s="33"/>
      <c r="H66" s="33"/>
      <c r="I66" s="33"/>
      <c r="J66" s="33"/>
      <c r="K66" s="33"/>
      <c r="L66" s="33"/>
      <c r="M66" s="33"/>
      <c r="N66" s="33"/>
      <c r="O66" s="33"/>
      <c r="P66" s="34">
        <f t="shared" si="0"/>
        <v>0</v>
      </c>
      <c r="Q66" s="268"/>
      <c r="R66" s="268"/>
      <c r="U66" s="33" t="s">
        <v>400</v>
      </c>
      <c r="V66" s="225"/>
      <c r="W66" s="225"/>
      <c r="X66" s="225"/>
      <c r="Y66" s="225"/>
      <c r="Z66" s="225"/>
    </row>
    <row r="67" spans="1:26" ht="15.75">
      <c r="A67" s="588"/>
      <c r="B67" s="615"/>
      <c r="C67" s="33" t="s">
        <v>212</v>
      </c>
      <c r="D67" s="33"/>
      <c r="E67" s="33"/>
      <c r="F67" s="33"/>
      <c r="G67" s="33"/>
      <c r="H67" s="33"/>
      <c r="I67" s="33"/>
      <c r="J67" s="33"/>
      <c r="K67" s="33"/>
      <c r="L67" s="33"/>
      <c r="M67" s="33"/>
      <c r="N67" s="33"/>
      <c r="O67" s="33"/>
      <c r="P67" s="34">
        <f t="shared" si="0"/>
        <v>0</v>
      </c>
      <c r="Q67" s="268"/>
      <c r="R67" s="268"/>
      <c r="U67" s="33" t="s">
        <v>401</v>
      </c>
      <c r="V67" s="225"/>
      <c r="W67" s="225"/>
      <c r="X67" s="225"/>
      <c r="Y67" s="225"/>
      <c r="Z67" s="225"/>
    </row>
    <row r="68" spans="1:26" ht="15.75">
      <c r="A68" s="588"/>
      <c r="B68" s="588" t="s">
        <v>213</v>
      </c>
      <c r="C68" s="33" t="s">
        <v>211</v>
      </c>
      <c r="D68" s="33"/>
      <c r="E68" s="33"/>
      <c r="F68" s="33"/>
      <c r="G68" s="33"/>
      <c r="H68" s="33"/>
      <c r="I68" s="33"/>
      <c r="J68" s="33"/>
      <c r="K68" s="33"/>
      <c r="L68" s="33"/>
      <c r="M68" s="33"/>
      <c r="N68" s="33"/>
      <c r="O68" s="33"/>
      <c r="P68" s="34">
        <f t="shared" si="0"/>
        <v>0</v>
      </c>
      <c r="Q68" s="268"/>
      <c r="R68" s="268"/>
      <c r="U68" s="33" t="s">
        <v>402</v>
      </c>
      <c r="V68" s="225"/>
      <c r="W68" s="225"/>
      <c r="X68" s="225"/>
      <c r="Y68" s="225"/>
      <c r="Z68" s="225"/>
    </row>
    <row r="69" spans="1:26" ht="15.75">
      <c r="A69" s="588"/>
      <c r="B69" s="588"/>
      <c r="C69" s="33" t="s">
        <v>212</v>
      </c>
      <c r="D69" s="33"/>
      <c r="E69" s="33"/>
      <c r="F69" s="33"/>
      <c r="G69" s="33"/>
      <c r="H69" s="33"/>
      <c r="I69" s="33"/>
      <c r="J69" s="33"/>
      <c r="K69" s="33"/>
      <c r="L69" s="33"/>
      <c r="M69" s="33"/>
      <c r="N69" s="33"/>
      <c r="O69" s="33"/>
      <c r="P69" s="34">
        <f aca="true" t="shared" si="13" ref="P69:P123">SUM(D69:O69)</f>
        <v>0</v>
      </c>
      <c r="Q69" s="268"/>
      <c r="R69" s="268"/>
      <c r="U69" s="33" t="s">
        <v>403</v>
      </c>
      <c r="V69" s="225"/>
      <c r="W69" s="225"/>
      <c r="X69" s="225"/>
      <c r="Y69" s="225"/>
      <c r="Z69" s="225"/>
    </row>
    <row r="70" spans="1:26" ht="15.75" customHeight="1">
      <c r="A70" s="588"/>
      <c r="B70" s="588" t="s">
        <v>100</v>
      </c>
      <c r="C70" s="33" t="s">
        <v>211</v>
      </c>
      <c r="D70" s="33"/>
      <c r="E70" s="33"/>
      <c r="F70" s="33"/>
      <c r="G70" s="33"/>
      <c r="H70" s="33"/>
      <c r="I70" s="33"/>
      <c r="J70" s="33"/>
      <c r="K70" s="33"/>
      <c r="L70" s="33"/>
      <c r="M70" s="33"/>
      <c r="N70" s="33"/>
      <c r="O70" s="33"/>
      <c r="P70" s="34">
        <f t="shared" si="13"/>
        <v>0</v>
      </c>
      <c r="Q70" s="268"/>
      <c r="R70" s="268"/>
      <c r="U70" s="224" t="s">
        <v>404</v>
      </c>
      <c r="V70" s="224"/>
      <c r="W70" s="224"/>
      <c r="X70" s="224"/>
      <c r="Y70" s="224"/>
      <c r="Z70" s="224"/>
    </row>
    <row r="71" spans="1:18" ht="15.75">
      <c r="A71" s="588"/>
      <c r="B71" s="588"/>
      <c r="C71" s="33" t="s">
        <v>212</v>
      </c>
      <c r="D71" s="33"/>
      <c r="E71" s="33"/>
      <c r="F71" s="33"/>
      <c r="G71" s="33"/>
      <c r="H71" s="33"/>
      <c r="I71" s="33"/>
      <c r="J71" s="33"/>
      <c r="K71" s="33"/>
      <c r="L71" s="33"/>
      <c r="M71" s="33"/>
      <c r="N71" s="33"/>
      <c r="O71" s="33"/>
      <c r="P71" s="34">
        <f t="shared" si="13"/>
        <v>0</v>
      </c>
      <c r="Q71" s="268"/>
      <c r="R71" s="268"/>
    </row>
    <row r="72" spans="1:19" ht="32.25">
      <c r="A72" s="588"/>
      <c r="B72" s="616" t="s">
        <v>214</v>
      </c>
      <c r="C72" s="256" t="s">
        <v>101</v>
      </c>
      <c r="D72" s="257">
        <f>D64*D65+D66*D67</f>
        <v>0</v>
      </c>
      <c r="E72" s="257">
        <f aca="true" t="shared" si="14" ref="E72:O72">E64*E65+E66*E67</f>
        <v>0</v>
      </c>
      <c r="F72" s="257">
        <f t="shared" si="14"/>
        <v>0</v>
      </c>
      <c r="G72" s="257">
        <f t="shared" si="14"/>
        <v>0</v>
      </c>
      <c r="H72" s="257">
        <f t="shared" si="14"/>
        <v>0</v>
      </c>
      <c r="I72" s="257">
        <f t="shared" si="14"/>
        <v>0</v>
      </c>
      <c r="J72" s="257">
        <f t="shared" si="14"/>
        <v>0</v>
      </c>
      <c r="K72" s="257">
        <f t="shared" si="14"/>
        <v>0</v>
      </c>
      <c r="L72" s="257">
        <f t="shared" si="14"/>
        <v>0</v>
      </c>
      <c r="M72" s="257">
        <f t="shared" si="14"/>
        <v>0</v>
      </c>
      <c r="N72" s="257">
        <f t="shared" si="14"/>
        <v>0</v>
      </c>
      <c r="O72" s="257">
        <f t="shared" si="14"/>
        <v>0</v>
      </c>
      <c r="P72" s="258">
        <f t="shared" si="13"/>
        <v>0</v>
      </c>
      <c r="Q72" s="269">
        <f>D72+D73+E72+E73+F72+F73+G72+G73+H72+H73+I72+I73+J72+J73+K72+K73</f>
        <v>0</v>
      </c>
      <c r="R72" s="269">
        <f>L72+L73+M72+M73+N72+N73+O72+O73</f>
        <v>0</v>
      </c>
      <c r="S72" s="55">
        <f>Q72+R72</f>
        <v>0</v>
      </c>
    </row>
    <row r="73" spans="1:18" ht="48">
      <c r="A73" s="588"/>
      <c r="B73" s="616"/>
      <c r="C73" s="256" t="s">
        <v>102</v>
      </c>
      <c r="D73" s="257">
        <f>(D68*D69)+(D70*D71)</f>
        <v>0</v>
      </c>
      <c r="E73" s="257">
        <f aca="true" t="shared" si="15" ref="E73:O73">(E68*E69)+(E70*E71)</f>
        <v>0</v>
      </c>
      <c r="F73" s="257">
        <f t="shared" si="15"/>
        <v>0</v>
      </c>
      <c r="G73" s="257">
        <f t="shared" si="15"/>
        <v>0</v>
      </c>
      <c r="H73" s="257">
        <f t="shared" si="15"/>
        <v>0</v>
      </c>
      <c r="I73" s="257">
        <f t="shared" si="15"/>
        <v>0</v>
      </c>
      <c r="J73" s="257">
        <f t="shared" si="15"/>
        <v>0</v>
      </c>
      <c r="K73" s="257">
        <f t="shared" si="15"/>
        <v>0</v>
      </c>
      <c r="L73" s="257">
        <f t="shared" si="15"/>
        <v>0</v>
      </c>
      <c r="M73" s="257">
        <f t="shared" si="15"/>
        <v>0</v>
      </c>
      <c r="N73" s="257">
        <f t="shared" si="15"/>
        <v>0</v>
      </c>
      <c r="O73" s="257">
        <f t="shared" si="15"/>
        <v>0</v>
      </c>
      <c r="P73" s="258">
        <f t="shared" si="13"/>
        <v>0</v>
      </c>
      <c r="Q73" s="269"/>
      <c r="R73" s="269"/>
    </row>
    <row r="74" spans="1:26" ht="15.75" customHeight="1">
      <c r="A74" s="588" t="s">
        <v>198</v>
      </c>
      <c r="B74" s="588" t="s">
        <v>98</v>
      </c>
      <c r="C74" s="33" t="s">
        <v>211</v>
      </c>
      <c r="D74" s="33"/>
      <c r="E74" s="33"/>
      <c r="F74" s="33"/>
      <c r="G74" s="33"/>
      <c r="H74" s="33"/>
      <c r="I74" s="33"/>
      <c r="J74" s="33"/>
      <c r="K74" s="33"/>
      <c r="L74" s="33"/>
      <c r="M74" s="33"/>
      <c r="N74" s="33"/>
      <c r="O74" s="33"/>
      <c r="P74" s="34">
        <f t="shared" si="13"/>
        <v>0</v>
      </c>
      <c r="Q74" s="268"/>
      <c r="R74" s="268"/>
      <c r="U74" s="33" t="s">
        <v>398</v>
      </c>
      <c r="V74" s="225"/>
      <c r="W74" s="225"/>
      <c r="X74" s="225"/>
      <c r="Y74" s="225"/>
      <c r="Z74" s="225"/>
    </row>
    <row r="75" spans="1:26" ht="15.75">
      <c r="A75" s="588"/>
      <c r="B75" s="588"/>
      <c r="C75" s="33" t="s">
        <v>212</v>
      </c>
      <c r="D75" s="33"/>
      <c r="E75" s="33"/>
      <c r="F75" s="33"/>
      <c r="G75" s="33"/>
      <c r="H75" s="33"/>
      <c r="I75" s="33"/>
      <c r="J75" s="33"/>
      <c r="K75" s="33"/>
      <c r="L75" s="33"/>
      <c r="M75" s="33"/>
      <c r="N75" s="33"/>
      <c r="O75" s="33"/>
      <c r="P75" s="34">
        <f t="shared" si="13"/>
        <v>0</v>
      </c>
      <c r="Q75" s="268"/>
      <c r="R75" s="268"/>
      <c r="U75" s="33" t="s">
        <v>399</v>
      </c>
      <c r="V75" s="225"/>
      <c r="W75" s="225"/>
      <c r="X75" s="225"/>
      <c r="Y75" s="225"/>
      <c r="Z75" s="225"/>
    </row>
    <row r="76" spans="1:26" ht="15.75">
      <c r="A76" s="588"/>
      <c r="B76" s="614" t="s">
        <v>99</v>
      </c>
      <c r="C76" s="33" t="s">
        <v>211</v>
      </c>
      <c r="D76" s="33"/>
      <c r="E76" s="33"/>
      <c r="F76" s="33"/>
      <c r="G76" s="33"/>
      <c r="H76" s="33"/>
      <c r="I76" s="33"/>
      <c r="J76" s="33"/>
      <c r="K76" s="33"/>
      <c r="L76" s="33"/>
      <c r="M76" s="33"/>
      <c r="N76" s="33"/>
      <c r="O76" s="33"/>
      <c r="P76" s="34">
        <f t="shared" si="13"/>
        <v>0</v>
      </c>
      <c r="Q76" s="268"/>
      <c r="R76" s="268"/>
      <c r="U76" s="33" t="s">
        <v>400</v>
      </c>
      <c r="V76" s="225"/>
      <c r="W76" s="225"/>
      <c r="X76" s="225"/>
      <c r="Y76" s="224"/>
      <c r="Z76" s="225"/>
    </row>
    <row r="77" spans="1:26" ht="15.75">
      <c r="A77" s="588"/>
      <c r="B77" s="615"/>
      <c r="C77" s="33" t="s">
        <v>212</v>
      </c>
      <c r="D77" s="33"/>
      <c r="E77" s="33"/>
      <c r="F77" s="33"/>
      <c r="G77" s="33"/>
      <c r="H77" s="33"/>
      <c r="I77" s="33"/>
      <c r="J77" s="33"/>
      <c r="K77" s="33"/>
      <c r="L77" s="33"/>
      <c r="M77" s="33"/>
      <c r="N77" s="33"/>
      <c r="O77" s="33"/>
      <c r="P77" s="34">
        <f t="shared" si="13"/>
        <v>0</v>
      </c>
      <c r="Q77" s="268"/>
      <c r="R77" s="268"/>
      <c r="U77" s="33" t="s">
        <v>401</v>
      </c>
      <c r="V77" s="225"/>
      <c r="W77" s="225"/>
      <c r="X77" s="225"/>
      <c r="Y77" s="225"/>
      <c r="Z77" s="225"/>
    </row>
    <row r="78" spans="1:26" ht="15.75">
      <c r="A78" s="588"/>
      <c r="B78" s="588" t="s">
        <v>213</v>
      </c>
      <c r="C78" s="33" t="s">
        <v>211</v>
      </c>
      <c r="D78" s="33"/>
      <c r="E78" s="33"/>
      <c r="F78" s="33"/>
      <c r="G78" s="33"/>
      <c r="H78" s="33"/>
      <c r="I78" s="33"/>
      <c r="J78" s="33"/>
      <c r="K78" s="33"/>
      <c r="L78" s="33"/>
      <c r="M78" s="33"/>
      <c r="N78" s="33"/>
      <c r="O78" s="33"/>
      <c r="P78" s="34">
        <f t="shared" si="13"/>
        <v>0</v>
      </c>
      <c r="Q78" s="268"/>
      <c r="R78" s="268"/>
      <c r="U78" s="33" t="s">
        <v>402</v>
      </c>
      <c r="V78" s="225"/>
      <c r="W78" s="225"/>
      <c r="X78" s="225"/>
      <c r="Y78" s="225"/>
      <c r="Z78" s="225"/>
    </row>
    <row r="79" spans="1:26" ht="15.75">
      <c r="A79" s="588"/>
      <c r="B79" s="588"/>
      <c r="C79" s="33" t="s">
        <v>212</v>
      </c>
      <c r="D79" s="33"/>
      <c r="E79" s="33"/>
      <c r="F79" s="33"/>
      <c r="G79" s="33"/>
      <c r="H79" s="33"/>
      <c r="I79" s="33"/>
      <c r="J79" s="33"/>
      <c r="K79" s="33"/>
      <c r="L79" s="33"/>
      <c r="M79" s="33"/>
      <c r="N79" s="33"/>
      <c r="O79" s="33"/>
      <c r="P79" s="34">
        <f t="shared" si="13"/>
        <v>0</v>
      </c>
      <c r="Q79" s="268"/>
      <c r="R79" s="268"/>
      <c r="U79" s="33" t="s">
        <v>403</v>
      </c>
      <c r="V79" s="225"/>
      <c r="W79" s="225"/>
      <c r="X79" s="225"/>
      <c r="Y79" s="225"/>
      <c r="Z79" s="225"/>
    </row>
    <row r="80" spans="1:26" ht="15.75" customHeight="1">
      <c r="A80" s="588"/>
      <c r="B80" s="588" t="s">
        <v>100</v>
      </c>
      <c r="C80" s="33" t="s">
        <v>211</v>
      </c>
      <c r="D80" s="33"/>
      <c r="E80" s="33"/>
      <c r="F80" s="33"/>
      <c r="G80" s="33"/>
      <c r="H80" s="33"/>
      <c r="I80" s="33"/>
      <c r="J80" s="33"/>
      <c r="K80" s="33"/>
      <c r="L80" s="33"/>
      <c r="M80" s="33"/>
      <c r="N80" s="33"/>
      <c r="O80" s="33"/>
      <c r="P80" s="34">
        <f t="shared" si="13"/>
        <v>0</v>
      </c>
      <c r="Q80" s="268"/>
      <c r="R80" s="268"/>
      <c r="U80" s="224" t="s">
        <v>404</v>
      </c>
      <c r="V80" s="224"/>
      <c r="W80" s="224"/>
      <c r="X80" s="224"/>
      <c r="Y80" s="224"/>
      <c r="Z80" s="224"/>
    </row>
    <row r="81" spans="1:18" ht="15.75">
      <c r="A81" s="588"/>
      <c r="B81" s="588"/>
      <c r="C81" s="33" t="s">
        <v>212</v>
      </c>
      <c r="D81" s="33"/>
      <c r="E81" s="33"/>
      <c r="F81" s="33"/>
      <c r="G81" s="33"/>
      <c r="H81" s="33"/>
      <c r="I81" s="33"/>
      <c r="J81" s="33"/>
      <c r="K81" s="33"/>
      <c r="L81" s="33"/>
      <c r="M81" s="33"/>
      <c r="N81" s="33"/>
      <c r="O81" s="33"/>
      <c r="P81" s="34">
        <f t="shared" si="13"/>
        <v>0</v>
      </c>
      <c r="Q81" s="268"/>
      <c r="R81" s="268"/>
    </row>
    <row r="82" spans="1:19" ht="32.25">
      <c r="A82" s="588"/>
      <c r="B82" s="616" t="s">
        <v>214</v>
      </c>
      <c r="C82" s="256" t="s">
        <v>101</v>
      </c>
      <c r="D82" s="257">
        <f>D74*D75+D76*D77</f>
        <v>0</v>
      </c>
      <c r="E82" s="257">
        <f aca="true" t="shared" si="16" ref="E82:O82">E74*E75+E76*E77</f>
        <v>0</v>
      </c>
      <c r="F82" s="257">
        <f t="shared" si="16"/>
        <v>0</v>
      </c>
      <c r="G82" s="257">
        <f t="shared" si="16"/>
        <v>0</v>
      </c>
      <c r="H82" s="257">
        <f t="shared" si="16"/>
        <v>0</v>
      </c>
      <c r="I82" s="257">
        <f t="shared" si="16"/>
        <v>0</v>
      </c>
      <c r="J82" s="257">
        <f t="shared" si="16"/>
        <v>0</v>
      </c>
      <c r="K82" s="257">
        <f t="shared" si="16"/>
        <v>0</v>
      </c>
      <c r="L82" s="257">
        <f t="shared" si="16"/>
        <v>0</v>
      </c>
      <c r="M82" s="257">
        <f t="shared" si="16"/>
        <v>0</v>
      </c>
      <c r="N82" s="257">
        <f t="shared" si="16"/>
        <v>0</v>
      </c>
      <c r="O82" s="257">
        <f t="shared" si="16"/>
        <v>0</v>
      </c>
      <c r="P82" s="258">
        <f t="shared" si="13"/>
        <v>0</v>
      </c>
      <c r="Q82" s="269">
        <f>D82+D83+E82+E83+F82+F83+G82+G83+H82+H83+I82+I83+J82+J83+K82+K83</f>
        <v>0</v>
      </c>
      <c r="R82" s="269">
        <f>L82+L83+M82+M83+N82+N83+O82+O83</f>
        <v>0</v>
      </c>
      <c r="S82" s="55">
        <f>Q82+R82</f>
        <v>0</v>
      </c>
    </row>
    <row r="83" spans="1:18" ht="48">
      <c r="A83" s="588"/>
      <c r="B83" s="616"/>
      <c r="C83" s="256" t="s">
        <v>102</v>
      </c>
      <c r="D83" s="257">
        <f>(D78*D79)+(D80*D81)</f>
        <v>0</v>
      </c>
      <c r="E83" s="257">
        <f aca="true" t="shared" si="17" ref="E83:O83">(E78*E79)+(E80*E81)</f>
        <v>0</v>
      </c>
      <c r="F83" s="257">
        <f t="shared" si="17"/>
        <v>0</v>
      </c>
      <c r="G83" s="257">
        <f t="shared" si="17"/>
        <v>0</v>
      </c>
      <c r="H83" s="257">
        <f t="shared" si="17"/>
        <v>0</v>
      </c>
      <c r="I83" s="257">
        <f t="shared" si="17"/>
        <v>0</v>
      </c>
      <c r="J83" s="257">
        <f t="shared" si="17"/>
        <v>0</v>
      </c>
      <c r="K83" s="257">
        <f t="shared" si="17"/>
        <v>0</v>
      </c>
      <c r="L83" s="257">
        <f t="shared" si="17"/>
        <v>0</v>
      </c>
      <c r="M83" s="257">
        <f t="shared" si="17"/>
        <v>0</v>
      </c>
      <c r="N83" s="257">
        <f t="shared" si="17"/>
        <v>0</v>
      </c>
      <c r="O83" s="257">
        <f t="shared" si="17"/>
        <v>0</v>
      </c>
      <c r="P83" s="258">
        <f t="shared" si="13"/>
        <v>0</v>
      </c>
      <c r="Q83" s="269"/>
      <c r="R83" s="269"/>
    </row>
    <row r="84" spans="1:26" ht="15.75" customHeight="1">
      <c r="A84" s="588" t="s">
        <v>199</v>
      </c>
      <c r="B84" s="588" t="s">
        <v>98</v>
      </c>
      <c r="C84" s="33" t="s">
        <v>211</v>
      </c>
      <c r="D84" s="33"/>
      <c r="E84" s="33"/>
      <c r="F84" s="33"/>
      <c r="G84" s="33"/>
      <c r="H84" s="33"/>
      <c r="I84" s="33"/>
      <c r="J84" s="33"/>
      <c r="K84" s="33"/>
      <c r="L84" s="33"/>
      <c r="M84" s="33"/>
      <c r="N84" s="33"/>
      <c r="O84" s="33"/>
      <c r="P84" s="34">
        <f t="shared" si="13"/>
        <v>0</v>
      </c>
      <c r="Q84" s="268"/>
      <c r="R84" s="268"/>
      <c r="U84" s="33" t="s">
        <v>398</v>
      </c>
      <c r="V84" s="33"/>
      <c r="W84" s="33"/>
      <c r="X84" s="33"/>
      <c r="Y84" s="33"/>
      <c r="Z84" s="33"/>
    </row>
    <row r="85" spans="1:26" ht="15.75">
      <c r="A85" s="588"/>
      <c r="B85" s="588"/>
      <c r="C85" s="33" t="s">
        <v>212</v>
      </c>
      <c r="D85" s="33"/>
      <c r="E85" s="33"/>
      <c r="F85" s="33"/>
      <c r="G85" s="33"/>
      <c r="H85" s="33"/>
      <c r="I85" s="33"/>
      <c r="J85" s="33"/>
      <c r="K85" s="33"/>
      <c r="L85" s="33"/>
      <c r="M85" s="33"/>
      <c r="N85" s="33"/>
      <c r="O85" s="33"/>
      <c r="P85" s="34">
        <f t="shared" si="13"/>
        <v>0</v>
      </c>
      <c r="Q85" s="268"/>
      <c r="R85" s="268"/>
      <c r="U85" s="33" t="s">
        <v>399</v>
      </c>
      <c r="V85" s="33"/>
      <c r="W85" s="33"/>
      <c r="X85" s="33"/>
      <c r="Y85" s="33"/>
      <c r="Z85" s="33"/>
    </row>
    <row r="86" spans="1:26" ht="15.75">
      <c r="A86" s="588"/>
      <c r="B86" s="614" t="s">
        <v>99</v>
      </c>
      <c r="C86" s="33" t="s">
        <v>211</v>
      </c>
      <c r="D86" s="33"/>
      <c r="E86" s="33"/>
      <c r="F86" s="33"/>
      <c r="G86" s="33"/>
      <c r="H86" s="33"/>
      <c r="I86" s="33"/>
      <c r="J86" s="33"/>
      <c r="K86" s="33"/>
      <c r="L86" s="33"/>
      <c r="M86" s="33"/>
      <c r="N86" s="33"/>
      <c r="O86" s="33"/>
      <c r="P86" s="34">
        <f t="shared" si="13"/>
        <v>0</v>
      </c>
      <c r="Q86" s="268"/>
      <c r="R86" s="268"/>
      <c r="U86" s="33" t="s">
        <v>400</v>
      </c>
      <c r="V86" s="33"/>
      <c r="W86" s="33"/>
      <c r="X86" s="33"/>
      <c r="Y86" s="33"/>
      <c r="Z86" s="33"/>
    </row>
    <row r="87" spans="1:26" ht="15.75">
      <c r="A87" s="588"/>
      <c r="B87" s="615"/>
      <c r="C87" s="33" t="s">
        <v>212</v>
      </c>
      <c r="D87" s="33"/>
      <c r="E87" s="33"/>
      <c r="F87" s="33"/>
      <c r="G87" s="33"/>
      <c r="H87" s="33"/>
      <c r="I87" s="33"/>
      <c r="J87" s="33"/>
      <c r="K87" s="33"/>
      <c r="L87" s="33"/>
      <c r="M87" s="33"/>
      <c r="N87" s="33"/>
      <c r="O87" s="33"/>
      <c r="P87" s="34">
        <f t="shared" si="13"/>
        <v>0</v>
      </c>
      <c r="Q87" s="268"/>
      <c r="R87" s="268"/>
      <c r="U87" s="33" t="s">
        <v>401</v>
      </c>
      <c r="V87" s="33"/>
      <c r="W87" s="33"/>
      <c r="X87" s="33"/>
      <c r="Y87" s="33"/>
      <c r="Z87" s="33"/>
    </row>
    <row r="88" spans="1:26" ht="15.75">
      <c r="A88" s="588"/>
      <c r="B88" s="588" t="s">
        <v>213</v>
      </c>
      <c r="C88" s="33" t="s">
        <v>211</v>
      </c>
      <c r="D88" s="33"/>
      <c r="E88" s="33"/>
      <c r="F88" s="33"/>
      <c r="G88" s="33"/>
      <c r="H88" s="33"/>
      <c r="I88" s="33"/>
      <c r="J88" s="33"/>
      <c r="K88" s="33"/>
      <c r="L88" s="33"/>
      <c r="M88" s="33"/>
      <c r="N88" s="33"/>
      <c r="O88" s="33"/>
      <c r="P88" s="34">
        <f t="shared" si="13"/>
        <v>0</v>
      </c>
      <c r="Q88" s="268"/>
      <c r="R88" s="268"/>
      <c r="U88" s="33" t="s">
        <v>402</v>
      </c>
      <c r="V88" s="33"/>
      <c r="W88" s="33"/>
      <c r="X88" s="33"/>
      <c r="Y88" s="33"/>
      <c r="Z88" s="33"/>
    </row>
    <row r="89" spans="1:26" ht="15.75">
      <c r="A89" s="588"/>
      <c r="B89" s="588"/>
      <c r="C89" s="33" t="s">
        <v>212</v>
      </c>
      <c r="D89" s="33"/>
      <c r="E89" s="33"/>
      <c r="F89" s="33"/>
      <c r="G89" s="33"/>
      <c r="H89" s="33"/>
      <c r="I89" s="33"/>
      <c r="J89" s="33"/>
      <c r="K89" s="33"/>
      <c r="L89" s="33"/>
      <c r="M89" s="33"/>
      <c r="N89" s="33"/>
      <c r="O89" s="33"/>
      <c r="P89" s="34">
        <f t="shared" si="13"/>
        <v>0</v>
      </c>
      <c r="Q89" s="268"/>
      <c r="R89" s="268"/>
      <c r="U89" s="33" t="s">
        <v>403</v>
      </c>
      <c r="V89" s="33"/>
      <c r="W89" s="33"/>
      <c r="X89" s="33"/>
      <c r="Y89" s="33"/>
      <c r="Z89" s="33"/>
    </row>
    <row r="90" spans="1:26" ht="15.75" customHeight="1">
      <c r="A90" s="588"/>
      <c r="B90" s="588" t="s">
        <v>100</v>
      </c>
      <c r="C90" s="33" t="s">
        <v>211</v>
      </c>
      <c r="D90" s="33"/>
      <c r="E90" s="33"/>
      <c r="F90" s="33"/>
      <c r="G90" s="33"/>
      <c r="H90" s="33"/>
      <c r="I90" s="33"/>
      <c r="J90" s="33"/>
      <c r="K90" s="33"/>
      <c r="L90" s="33"/>
      <c r="M90" s="33"/>
      <c r="N90" s="33"/>
      <c r="O90" s="33"/>
      <c r="P90" s="34">
        <f t="shared" si="13"/>
        <v>0</v>
      </c>
      <c r="Q90" s="268"/>
      <c r="R90" s="268"/>
      <c r="U90" s="224" t="s">
        <v>404</v>
      </c>
      <c r="V90" s="224"/>
      <c r="W90" s="224"/>
      <c r="X90" s="224"/>
      <c r="Y90" s="224"/>
      <c r="Z90" s="224"/>
    </row>
    <row r="91" spans="1:18" ht="15.75">
      <c r="A91" s="588"/>
      <c r="B91" s="588"/>
      <c r="C91" s="33" t="s">
        <v>212</v>
      </c>
      <c r="D91" s="33"/>
      <c r="E91" s="33"/>
      <c r="F91" s="33"/>
      <c r="G91" s="33"/>
      <c r="H91" s="33"/>
      <c r="I91" s="33"/>
      <c r="J91" s="33"/>
      <c r="K91" s="33"/>
      <c r="L91" s="33"/>
      <c r="M91" s="33"/>
      <c r="N91" s="33"/>
      <c r="O91" s="33"/>
      <c r="P91" s="34">
        <f t="shared" si="13"/>
        <v>0</v>
      </c>
      <c r="Q91" s="268"/>
      <c r="R91" s="268"/>
    </row>
    <row r="92" spans="1:19" ht="32.25">
      <c r="A92" s="588"/>
      <c r="B92" s="616" t="s">
        <v>214</v>
      </c>
      <c r="C92" s="256" t="s">
        <v>101</v>
      </c>
      <c r="D92" s="257">
        <f>D84*D85+D86*D87</f>
        <v>0</v>
      </c>
      <c r="E92" s="257">
        <f aca="true" t="shared" si="18" ref="E92:O92">E84*E85+E86*E87</f>
        <v>0</v>
      </c>
      <c r="F92" s="257">
        <f t="shared" si="18"/>
        <v>0</v>
      </c>
      <c r="G92" s="257">
        <f t="shared" si="18"/>
        <v>0</v>
      </c>
      <c r="H92" s="257">
        <f t="shared" si="18"/>
        <v>0</v>
      </c>
      <c r="I92" s="257">
        <f t="shared" si="18"/>
        <v>0</v>
      </c>
      <c r="J92" s="257">
        <f t="shared" si="18"/>
        <v>0</v>
      </c>
      <c r="K92" s="257">
        <f t="shared" si="18"/>
        <v>0</v>
      </c>
      <c r="L92" s="257">
        <f t="shared" si="18"/>
        <v>0</v>
      </c>
      <c r="M92" s="257">
        <f t="shared" si="18"/>
        <v>0</v>
      </c>
      <c r="N92" s="257">
        <f t="shared" si="18"/>
        <v>0</v>
      </c>
      <c r="O92" s="257">
        <f t="shared" si="18"/>
        <v>0</v>
      </c>
      <c r="P92" s="258">
        <f t="shared" si="13"/>
        <v>0</v>
      </c>
      <c r="Q92" s="269">
        <f>D92+D93+E92+E93+F92+F93+G92+G93+H92+H93+I92+I93+J92+J93+K92+K93</f>
        <v>0</v>
      </c>
      <c r="R92" s="269">
        <f>L92+L93+M92+M93+N92+N93+O92+O93</f>
        <v>0</v>
      </c>
      <c r="S92" s="55">
        <f>Q92+R92</f>
        <v>0</v>
      </c>
    </row>
    <row r="93" spans="1:19" ht="48">
      <c r="A93" s="588"/>
      <c r="B93" s="616"/>
      <c r="C93" s="256" t="s">
        <v>102</v>
      </c>
      <c r="D93" s="257">
        <f>(D88*D89)+(D90*D91)</f>
        <v>0</v>
      </c>
      <c r="E93" s="257">
        <f aca="true" t="shared" si="19" ref="E93:O93">(E88*E89)+(E90*E91)</f>
        <v>0</v>
      </c>
      <c r="F93" s="257">
        <f t="shared" si="19"/>
        <v>0</v>
      </c>
      <c r="G93" s="257">
        <f t="shared" si="19"/>
        <v>0</v>
      </c>
      <c r="H93" s="257">
        <f t="shared" si="19"/>
        <v>0</v>
      </c>
      <c r="I93" s="257">
        <f t="shared" si="19"/>
        <v>0</v>
      </c>
      <c r="J93" s="257">
        <f t="shared" si="19"/>
        <v>0</v>
      </c>
      <c r="K93" s="257">
        <f t="shared" si="19"/>
        <v>0</v>
      </c>
      <c r="L93" s="257">
        <f t="shared" si="19"/>
        <v>0</v>
      </c>
      <c r="M93" s="257">
        <f t="shared" si="19"/>
        <v>0</v>
      </c>
      <c r="N93" s="257">
        <f t="shared" si="19"/>
        <v>0</v>
      </c>
      <c r="O93" s="257">
        <f t="shared" si="19"/>
        <v>0</v>
      </c>
      <c r="P93" s="258">
        <f t="shared" si="13"/>
        <v>0</v>
      </c>
      <c r="Q93" s="269"/>
      <c r="R93" s="269"/>
      <c r="S93" s="7">
        <f>S72+S82+S92</f>
        <v>0</v>
      </c>
    </row>
    <row r="94" spans="1:27" ht="15.75" customHeight="1">
      <c r="A94" s="588" t="s">
        <v>200</v>
      </c>
      <c r="B94" s="588" t="s">
        <v>98</v>
      </c>
      <c r="C94" s="33" t="s">
        <v>211</v>
      </c>
      <c r="D94" s="33"/>
      <c r="E94" s="33"/>
      <c r="F94" s="33"/>
      <c r="G94" s="33"/>
      <c r="H94" s="33"/>
      <c r="I94" s="33"/>
      <c r="J94" s="33"/>
      <c r="K94" s="33"/>
      <c r="L94" s="33"/>
      <c r="M94" s="33"/>
      <c r="N94" s="33"/>
      <c r="O94" s="33"/>
      <c r="P94" s="34">
        <f t="shared" si="13"/>
        <v>0</v>
      </c>
      <c r="Q94" s="268"/>
      <c r="R94" s="268"/>
      <c r="U94" s="33" t="s">
        <v>398</v>
      </c>
      <c r="V94" s="33"/>
      <c r="W94" s="33"/>
      <c r="X94" s="33"/>
      <c r="Y94" s="33"/>
      <c r="Z94" s="225"/>
      <c r="AA94" s="33"/>
    </row>
    <row r="95" spans="1:27" ht="15.75">
      <c r="A95" s="588"/>
      <c r="B95" s="588"/>
      <c r="C95" s="33" t="s">
        <v>212</v>
      </c>
      <c r="D95" s="33"/>
      <c r="E95" s="33"/>
      <c r="F95" s="33"/>
      <c r="G95" s="33"/>
      <c r="H95" s="33"/>
      <c r="I95" s="33"/>
      <c r="J95" s="33"/>
      <c r="K95" s="33"/>
      <c r="L95" s="33"/>
      <c r="M95" s="33"/>
      <c r="N95" s="33"/>
      <c r="O95" s="33"/>
      <c r="P95" s="34">
        <f t="shared" si="13"/>
        <v>0</v>
      </c>
      <c r="Q95" s="268"/>
      <c r="R95" s="268"/>
      <c r="U95" s="33" t="s">
        <v>399</v>
      </c>
      <c r="V95" s="33"/>
      <c r="W95" s="33"/>
      <c r="X95" s="33"/>
      <c r="Y95" s="33"/>
      <c r="Z95" s="225"/>
      <c r="AA95" s="33"/>
    </row>
    <row r="96" spans="1:27" ht="15.75">
      <c r="A96" s="588"/>
      <c r="B96" s="614" t="s">
        <v>99</v>
      </c>
      <c r="C96" s="33" t="s">
        <v>211</v>
      </c>
      <c r="D96" s="33"/>
      <c r="E96" s="33"/>
      <c r="F96" s="33"/>
      <c r="G96" s="33"/>
      <c r="H96" s="33"/>
      <c r="I96" s="33"/>
      <c r="J96" s="33"/>
      <c r="K96" s="33"/>
      <c r="L96" s="33"/>
      <c r="M96" s="33"/>
      <c r="N96" s="33"/>
      <c r="O96" s="33"/>
      <c r="P96" s="34">
        <f t="shared" si="13"/>
        <v>0</v>
      </c>
      <c r="Q96" s="268"/>
      <c r="R96" s="268"/>
      <c r="U96" s="33" t="s">
        <v>400</v>
      </c>
      <c r="V96" s="33"/>
      <c r="W96" s="33"/>
      <c r="X96" s="33"/>
      <c r="Y96" s="33"/>
      <c r="Z96" s="225"/>
      <c r="AA96" s="33"/>
    </row>
    <row r="97" spans="1:27" ht="15.75">
      <c r="A97" s="588"/>
      <c r="B97" s="615"/>
      <c r="C97" s="33" t="s">
        <v>212</v>
      </c>
      <c r="D97" s="33"/>
      <c r="E97" s="33"/>
      <c r="F97" s="33"/>
      <c r="G97" s="33"/>
      <c r="H97" s="33"/>
      <c r="I97" s="33"/>
      <c r="J97" s="33"/>
      <c r="K97" s="33"/>
      <c r="L97" s="33"/>
      <c r="M97" s="33"/>
      <c r="N97" s="33"/>
      <c r="O97" s="33"/>
      <c r="P97" s="34">
        <f t="shared" si="13"/>
        <v>0</v>
      </c>
      <c r="Q97" s="268"/>
      <c r="R97" s="268"/>
      <c r="U97" s="33" t="s">
        <v>401</v>
      </c>
      <c r="V97" s="33"/>
      <c r="W97" s="33"/>
      <c r="X97" s="33"/>
      <c r="Y97" s="33"/>
      <c r="Z97" s="225"/>
      <c r="AA97" s="33"/>
    </row>
    <row r="98" spans="1:27" ht="15.75">
      <c r="A98" s="588"/>
      <c r="B98" s="588" t="s">
        <v>213</v>
      </c>
      <c r="C98" s="33" t="s">
        <v>211</v>
      </c>
      <c r="D98" s="33"/>
      <c r="E98" s="33"/>
      <c r="F98" s="33"/>
      <c r="G98" s="33"/>
      <c r="H98" s="33"/>
      <c r="I98" s="33"/>
      <c r="J98" s="33"/>
      <c r="K98" s="33"/>
      <c r="L98" s="33"/>
      <c r="M98" s="33"/>
      <c r="N98" s="33"/>
      <c r="O98" s="33"/>
      <c r="P98" s="34">
        <f t="shared" si="13"/>
        <v>0</v>
      </c>
      <c r="Q98" s="268"/>
      <c r="R98" s="268"/>
      <c r="U98" s="33" t="s">
        <v>402</v>
      </c>
      <c r="V98" s="33"/>
      <c r="W98" s="33"/>
      <c r="X98" s="224"/>
      <c r="Y98" s="33"/>
      <c r="Z98" s="225"/>
      <c r="AA98" s="33"/>
    </row>
    <row r="99" spans="1:27" ht="15.75">
      <c r="A99" s="588"/>
      <c r="B99" s="588"/>
      <c r="C99" s="33" t="s">
        <v>212</v>
      </c>
      <c r="D99" s="33"/>
      <c r="E99" s="33"/>
      <c r="F99" s="33"/>
      <c r="G99" s="33"/>
      <c r="H99" s="33"/>
      <c r="I99" s="33"/>
      <c r="J99" s="33"/>
      <c r="K99" s="33"/>
      <c r="L99" s="33"/>
      <c r="M99" s="33"/>
      <c r="N99" s="33"/>
      <c r="O99" s="33"/>
      <c r="P99" s="34">
        <f t="shared" si="13"/>
        <v>0</v>
      </c>
      <c r="Q99" s="268"/>
      <c r="R99" s="268"/>
      <c r="U99" s="33" t="s">
        <v>403</v>
      </c>
      <c r="V99" s="33"/>
      <c r="W99" s="33"/>
      <c r="X99" s="33"/>
      <c r="Y99" s="33"/>
      <c r="Z99" s="225"/>
      <c r="AA99" s="33"/>
    </row>
    <row r="100" spans="1:27" ht="15.75" customHeight="1">
      <c r="A100" s="588"/>
      <c r="B100" s="588" t="s">
        <v>100</v>
      </c>
      <c r="C100" s="33" t="s">
        <v>211</v>
      </c>
      <c r="D100" s="33"/>
      <c r="E100" s="33"/>
      <c r="F100" s="33"/>
      <c r="G100" s="33"/>
      <c r="H100" s="33"/>
      <c r="I100" s="33"/>
      <c r="J100" s="33"/>
      <c r="K100" s="33"/>
      <c r="L100" s="33"/>
      <c r="M100" s="33"/>
      <c r="N100" s="33"/>
      <c r="O100" s="33"/>
      <c r="P100" s="34">
        <f t="shared" si="13"/>
        <v>0</v>
      </c>
      <c r="Q100" s="268"/>
      <c r="R100" s="268"/>
      <c r="U100" s="224" t="s">
        <v>404</v>
      </c>
      <c r="V100" s="224"/>
      <c r="W100" s="224"/>
      <c r="X100" s="224"/>
      <c r="Y100" s="224"/>
      <c r="Z100" s="224"/>
      <c r="AA100" s="33"/>
    </row>
    <row r="101" spans="1:18" ht="15.75">
      <c r="A101" s="588"/>
      <c r="B101" s="588"/>
      <c r="C101" s="33" t="s">
        <v>212</v>
      </c>
      <c r="D101" s="33"/>
      <c r="E101" s="33"/>
      <c r="F101" s="33"/>
      <c r="G101" s="33"/>
      <c r="H101" s="33"/>
      <c r="I101" s="33"/>
      <c r="J101" s="33"/>
      <c r="K101" s="33"/>
      <c r="L101" s="33"/>
      <c r="M101" s="33"/>
      <c r="N101" s="33"/>
      <c r="O101" s="33"/>
      <c r="P101" s="34">
        <f t="shared" si="13"/>
        <v>0</v>
      </c>
      <c r="Q101" s="268"/>
      <c r="R101" s="268"/>
    </row>
    <row r="102" spans="1:19" ht="32.25">
      <c r="A102" s="588"/>
      <c r="B102" s="616" t="s">
        <v>214</v>
      </c>
      <c r="C102" s="256" t="s">
        <v>101</v>
      </c>
      <c r="D102" s="257">
        <f>D94*D95+D96*D97</f>
        <v>0</v>
      </c>
      <c r="E102" s="257">
        <f aca="true" t="shared" si="20" ref="E102:O102">E94*E95+E96*E97</f>
        <v>0</v>
      </c>
      <c r="F102" s="257">
        <f t="shared" si="20"/>
        <v>0</v>
      </c>
      <c r="G102" s="257">
        <f t="shared" si="20"/>
        <v>0</v>
      </c>
      <c r="H102" s="257">
        <f t="shared" si="20"/>
        <v>0</v>
      </c>
      <c r="I102" s="257">
        <f t="shared" si="20"/>
        <v>0</v>
      </c>
      <c r="J102" s="257">
        <f t="shared" si="20"/>
        <v>0</v>
      </c>
      <c r="K102" s="257">
        <f t="shared" si="20"/>
        <v>0</v>
      </c>
      <c r="L102" s="257">
        <f t="shared" si="20"/>
        <v>0</v>
      </c>
      <c r="M102" s="257">
        <f t="shared" si="20"/>
        <v>0</v>
      </c>
      <c r="N102" s="257">
        <f t="shared" si="20"/>
        <v>0</v>
      </c>
      <c r="O102" s="257">
        <f t="shared" si="20"/>
        <v>0</v>
      </c>
      <c r="P102" s="258">
        <f t="shared" si="13"/>
        <v>0</v>
      </c>
      <c r="Q102" s="269">
        <f>D102+D103+E102+E103+F102+F103+G102+G103+H102+H103+I102+I103+J102+J103+K102+K103</f>
        <v>0</v>
      </c>
      <c r="R102" s="269">
        <f>L102+L103+M102+M103+N102+N103+O102+O103</f>
        <v>0</v>
      </c>
      <c r="S102" s="55">
        <f>Q102+R102</f>
        <v>0</v>
      </c>
    </row>
    <row r="103" spans="1:18" ht="48">
      <c r="A103" s="588"/>
      <c r="B103" s="616"/>
      <c r="C103" s="256" t="s">
        <v>102</v>
      </c>
      <c r="D103" s="257">
        <f>(D98*D99)+(D100*D101)</f>
        <v>0</v>
      </c>
      <c r="E103" s="257">
        <f aca="true" t="shared" si="21" ref="E103:O103">(E98*E99)+(E100*E101)</f>
        <v>0</v>
      </c>
      <c r="F103" s="257">
        <f t="shared" si="21"/>
        <v>0</v>
      </c>
      <c r="G103" s="257">
        <f t="shared" si="21"/>
        <v>0</v>
      </c>
      <c r="H103" s="257">
        <f t="shared" si="21"/>
        <v>0</v>
      </c>
      <c r="I103" s="257">
        <f t="shared" si="21"/>
        <v>0</v>
      </c>
      <c r="J103" s="257">
        <f t="shared" si="21"/>
        <v>0</v>
      </c>
      <c r="K103" s="257">
        <f t="shared" si="21"/>
        <v>0</v>
      </c>
      <c r="L103" s="257">
        <f t="shared" si="21"/>
        <v>0</v>
      </c>
      <c r="M103" s="257">
        <f t="shared" si="21"/>
        <v>0</v>
      </c>
      <c r="N103" s="257">
        <f t="shared" si="21"/>
        <v>0</v>
      </c>
      <c r="O103" s="257">
        <f t="shared" si="21"/>
        <v>0</v>
      </c>
      <c r="P103" s="258">
        <f t="shared" si="13"/>
        <v>0</v>
      </c>
      <c r="Q103" s="269"/>
      <c r="R103" s="269"/>
    </row>
    <row r="104" spans="1:26" ht="15.75" customHeight="1">
      <c r="A104" s="588" t="s">
        <v>201</v>
      </c>
      <c r="B104" s="588" t="s">
        <v>98</v>
      </c>
      <c r="C104" s="33" t="s">
        <v>211</v>
      </c>
      <c r="D104" s="33"/>
      <c r="E104" s="33"/>
      <c r="F104" s="33"/>
      <c r="G104" s="33"/>
      <c r="H104" s="33"/>
      <c r="I104" s="33"/>
      <c r="J104" s="33"/>
      <c r="K104" s="33"/>
      <c r="L104" s="33"/>
      <c r="M104" s="33"/>
      <c r="N104" s="33"/>
      <c r="O104" s="33"/>
      <c r="P104" s="34">
        <f t="shared" si="13"/>
        <v>0</v>
      </c>
      <c r="Q104" s="268"/>
      <c r="R104" s="268"/>
      <c r="U104" s="33" t="s">
        <v>398</v>
      </c>
      <c r="V104" s="33"/>
      <c r="W104" s="33"/>
      <c r="X104" s="33"/>
      <c r="Y104" s="33"/>
      <c r="Z104" s="33"/>
    </row>
    <row r="105" spans="1:26" ht="15.75">
      <c r="A105" s="588"/>
      <c r="B105" s="588"/>
      <c r="C105" s="33" t="s">
        <v>212</v>
      </c>
      <c r="D105" s="33"/>
      <c r="E105" s="33"/>
      <c r="F105" s="33"/>
      <c r="G105" s="33"/>
      <c r="H105" s="33"/>
      <c r="I105" s="33"/>
      <c r="J105" s="33"/>
      <c r="K105" s="33"/>
      <c r="L105" s="33"/>
      <c r="M105" s="33"/>
      <c r="N105" s="33"/>
      <c r="O105" s="33"/>
      <c r="P105" s="34">
        <f t="shared" si="13"/>
        <v>0</v>
      </c>
      <c r="Q105" s="268"/>
      <c r="R105" s="268"/>
      <c r="U105" s="33" t="s">
        <v>399</v>
      </c>
      <c r="V105" s="33"/>
      <c r="W105" s="33"/>
      <c r="X105" s="33"/>
      <c r="Y105" s="33"/>
      <c r="Z105" s="33"/>
    </row>
    <row r="106" spans="1:26" ht="15.75">
      <c r="A106" s="588"/>
      <c r="B106" s="614" t="s">
        <v>99</v>
      </c>
      <c r="C106" s="33" t="s">
        <v>211</v>
      </c>
      <c r="D106" s="33"/>
      <c r="E106" s="33"/>
      <c r="F106" s="33"/>
      <c r="G106" s="33"/>
      <c r="H106" s="33"/>
      <c r="I106" s="33"/>
      <c r="J106" s="33"/>
      <c r="K106" s="33"/>
      <c r="L106" s="33"/>
      <c r="M106" s="33"/>
      <c r="N106" s="33"/>
      <c r="O106" s="33"/>
      <c r="P106" s="34">
        <f t="shared" si="13"/>
        <v>0</v>
      </c>
      <c r="Q106" s="268"/>
      <c r="R106" s="268"/>
      <c r="U106" s="33" t="s">
        <v>400</v>
      </c>
      <c r="V106" s="33"/>
      <c r="W106" s="33"/>
      <c r="X106" s="33"/>
      <c r="Y106" s="33"/>
      <c r="Z106" s="33"/>
    </row>
    <row r="107" spans="1:26" ht="15.75">
      <c r="A107" s="588"/>
      <c r="B107" s="615"/>
      <c r="C107" s="33" t="s">
        <v>212</v>
      </c>
      <c r="D107" s="33"/>
      <c r="E107" s="33"/>
      <c r="F107" s="33"/>
      <c r="G107" s="33"/>
      <c r="H107" s="33"/>
      <c r="I107" s="33"/>
      <c r="J107" s="33"/>
      <c r="K107" s="33"/>
      <c r="L107" s="33"/>
      <c r="M107" s="33"/>
      <c r="N107" s="33"/>
      <c r="O107" s="33"/>
      <c r="P107" s="34">
        <f t="shared" si="13"/>
        <v>0</v>
      </c>
      <c r="Q107" s="268"/>
      <c r="R107" s="268"/>
      <c r="U107" s="33" t="s">
        <v>401</v>
      </c>
      <c r="V107" s="33"/>
      <c r="W107" s="33"/>
      <c r="X107" s="33"/>
      <c r="Y107" s="33"/>
      <c r="Z107" s="33"/>
    </row>
    <row r="108" spans="1:26" ht="15.75">
      <c r="A108" s="588"/>
      <c r="B108" s="588" t="s">
        <v>213</v>
      </c>
      <c r="C108" s="33" t="s">
        <v>211</v>
      </c>
      <c r="D108" s="33"/>
      <c r="E108" s="33"/>
      <c r="F108" s="33"/>
      <c r="G108" s="33"/>
      <c r="H108" s="33"/>
      <c r="I108" s="33"/>
      <c r="J108" s="33"/>
      <c r="K108" s="33"/>
      <c r="L108" s="33"/>
      <c r="M108" s="33"/>
      <c r="N108" s="33"/>
      <c r="O108" s="33"/>
      <c r="P108" s="34">
        <f t="shared" si="13"/>
        <v>0</v>
      </c>
      <c r="Q108" s="268"/>
      <c r="R108" s="268"/>
      <c r="U108" s="33" t="s">
        <v>402</v>
      </c>
      <c r="V108" s="33"/>
      <c r="W108" s="33"/>
      <c r="X108" s="33"/>
      <c r="Y108" s="33"/>
      <c r="Z108" s="33"/>
    </row>
    <row r="109" spans="1:26" ht="15.75">
      <c r="A109" s="588"/>
      <c r="B109" s="588"/>
      <c r="C109" s="33" t="s">
        <v>212</v>
      </c>
      <c r="D109" s="33"/>
      <c r="E109" s="33"/>
      <c r="F109" s="33"/>
      <c r="G109" s="33"/>
      <c r="H109" s="33"/>
      <c r="I109" s="33"/>
      <c r="J109" s="33"/>
      <c r="K109" s="33"/>
      <c r="L109" s="33"/>
      <c r="M109" s="33"/>
      <c r="N109" s="33"/>
      <c r="O109" s="33"/>
      <c r="P109" s="34">
        <f t="shared" si="13"/>
        <v>0</v>
      </c>
      <c r="Q109" s="268"/>
      <c r="R109" s="268"/>
      <c r="U109" s="33" t="s">
        <v>403</v>
      </c>
      <c r="V109" s="33"/>
      <c r="W109" s="33"/>
      <c r="X109" s="33"/>
      <c r="Y109" s="33"/>
      <c r="Z109" s="33"/>
    </row>
    <row r="110" spans="1:26" ht="15.75" customHeight="1">
      <c r="A110" s="588"/>
      <c r="B110" s="588" t="s">
        <v>279</v>
      </c>
      <c r="C110" s="33" t="s">
        <v>211</v>
      </c>
      <c r="D110" s="33"/>
      <c r="E110" s="33"/>
      <c r="F110" s="33"/>
      <c r="G110" s="33"/>
      <c r="H110" s="33"/>
      <c r="I110" s="33"/>
      <c r="J110" s="33"/>
      <c r="K110" s="33"/>
      <c r="L110" s="33"/>
      <c r="M110" s="33"/>
      <c r="N110" s="33"/>
      <c r="O110" s="33"/>
      <c r="P110" s="34">
        <f t="shared" si="13"/>
        <v>0</v>
      </c>
      <c r="Q110" s="269"/>
      <c r="R110" s="269"/>
      <c r="U110" s="224" t="s">
        <v>404</v>
      </c>
      <c r="V110" s="224"/>
      <c r="W110" s="224"/>
      <c r="X110" s="224"/>
      <c r="Y110" s="224"/>
      <c r="Z110" s="224"/>
    </row>
    <row r="111" spans="1:18" ht="15.75">
      <c r="A111" s="588"/>
      <c r="B111" s="588"/>
      <c r="C111" s="33" t="s">
        <v>212</v>
      </c>
      <c r="D111" s="33"/>
      <c r="E111" s="33"/>
      <c r="F111" s="33"/>
      <c r="G111" s="33"/>
      <c r="H111" s="33"/>
      <c r="I111" s="33"/>
      <c r="J111" s="33"/>
      <c r="K111" s="33"/>
      <c r="L111" s="33"/>
      <c r="M111" s="33"/>
      <c r="N111" s="33"/>
      <c r="O111" s="33"/>
      <c r="P111" s="34">
        <f t="shared" si="13"/>
        <v>0</v>
      </c>
      <c r="Q111" s="269"/>
      <c r="R111" s="269"/>
    </row>
    <row r="112" spans="1:19" ht="32.25">
      <c r="A112" s="588"/>
      <c r="B112" s="616" t="s">
        <v>214</v>
      </c>
      <c r="C112" s="256" t="s">
        <v>101</v>
      </c>
      <c r="D112" s="257">
        <f>D104*D105+D106*D107</f>
        <v>0</v>
      </c>
      <c r="E112" s="257">
        <f aca="true" t="shared" si="22" ref="E112:O112">E104*E105+E106*E107</f>
        <v>0</v>
      </c>
      <c r="F112" s="257">
        <f t="shared" si="22"/>
        <v>0</v>
      </c>
      <c r="G112" s="257">
        <f t="shared" si="22"/>
        <v>0</v>
      </c>
      <c r="H112" s="257">
        <f t="shared" si="22"/>
        <v>0</v>
      </c>
      <c r="I112" s="257">
        <f t="shared" si="22"/>
        <v>0</v>
      </c>
      <c r="J112" s="257">
        <f t="shared" si="22"/>
        <v>0</v>
      </c>
      <c r="K112" s="257">
        <f t="shared" si="22"/>
        <v>0</v>
      </c>
      <c r="L112" s="257">
        <f t="shared" si="22"/>
        <v>0</v>
      </c>
      <c r="M112" s="257">
        <f t="shared" si="22"/>
        <v>0</v>
      </c>
      <c r="N112" s="257">
        <f t="shared" si="22"/>
        <v>0</v>
      </c>
      <c r="O112" s="257">
        <f t="shared" si="22"/>
        <v>0</v>
      </c>
      <c r="P112" s="258">
        <f t="shared" si="13"/>
        <v>0</v>
      </c>
      <c r="Q112" s="269">
        <f>D112+D113+E112+E113+F112+F113+G112+G113+H112+H113+I112+I113+J112+J113+K112+K113</f>
        <v>0</v>
      </c>
      <c r="R112" s="269">
        <f>L112+L113+M112+M113+N112+N113+O112+O113</f>
        <v>0</v>
      </c>
      <c r="S112" s="55">
        <f>Q112+R112</f>
        <v>0</v>
      </c>
    </row>
    <row r="113" spans="1:18" ht="48">
      <c r="A113" s="588"/>
      <c r="B113" s="616"/>
      <c r="C113" s="256" t="s">
        <v>102</v>
      </c>
      <c r="D113" s="257">
        <f>(D108*D109)+(D110*D111)</f>
        <v>0</v>
      </c>
      <c r="E113" s="257">
        <f aca="true" t="shared" si="23" ref="E113:O113">(E108*E109)+(E110*E111)</f>
        <v>0</v>
      </c>
      <c r="F113" s="257">
        <f t="shared" si="23"/>
        <v>0</v>
      </c>
      <c r="G113" s="257">
        <f t="shared" si="23"/>
        <v>0</v>
      </c>
      <c r="H113" s="257">
        <f t="shared" si="23"/>
        <v>0</v>
      </c>
      <c r="I113" s="257">
        <f t="shared" si="23"/>
        <v>0</v>
      </c>
      <c r="J113" s="257">
        <f t="shared" si="23"/>
        <v>0</v>
      </c>
      <c r="K113" s="257">
        <f t="shared" si="23"/>
        <v>0</v>
      </c>
      <c r="L113" s="257">
        <f t="shared" si="23"/>
        <v>0</v>
      </c>
      <c r="M113" s="257">
        <f t="shared" si="23"/>
        <v>0</v>
      </c>
      <c r="N113" s="257">
        <f t="shared" si="23"/>
        <v>0</v>
      </c>
      <c r="O113" s="257">
        <f t="shared" si="23"/>
        <v>0</v>
      </c>
      <c r="P113" s="258">
        <f t="shared" si="13"/>
        <v>0</v>
      </c>
      <c r="Q113" s="269"/>
      <c r="R113" s="269"/>
    </row>
    <row r="114" spans="1:26" ht="15.75" customHeight="1">
      <c r="A114" s="588" t="s">
        <v>202</v>
      </c>
      <c r="B114" s="588" t="s">
        <v>98</v>
      </c>
      <c r="C114" s="33" t="s">
        <v>211</v>
      </c>
      <c r="D114" s="33"/>
      <c r="E114" s="33"/>
      <c r="F114" s="33"/>
      <c r="G114" s="33"/>
      <c r="H114" s="33"/>
      <c r="I114" s="33"/>
      <c r="J114" s="33"/>
      <c r="K114" s="33"/>
      <c r="L114" s="33"/>
      <c r="M114" s="33"/>
      <c r="N114" s="33"/>
      <c r="O114" s="33"/>
      <c r="P114" s="34">
        <f t="shared" si="13"/>
        <v>0</v>
      </c>
      <c r="Q114" s="268"/>
      <c r="R114" s="268"/>
      <c r="U114" s="33" t="s">
        <v>398</v>
      </c>
      <c r="V114" s="33"/>
      <c r="W114" s="33"/>
      <c r="X114" s="33"/>
      <c r="Y114" s="33"/>
      <c r="Z114" s="225"/>
    </row>
    <row r="115" spans="1:26" ht="15.75">
      <c r="A115" s="588"/>
      <c r="B115" s="588"/>
      <c r="C115" s="33" t="s">
        <v>212</v>
      </c>
      <c r="D115" s="33"/>
      <c r="E115" s="33"/>
      <c r="F115" s="33"/>
      <c r="G115" s="33"/>
      <c r="H115" s="33"/>
      <c r="I115" s="33"/>
      <c r="J115" s="33"/>
      <c r="K115" s="33"/>
      <c r="L115" s="33"/>
      <c r="M115" s="33"/>
      <c r="N115" s="33"/>
      <c r="O115" s="33"/>
      <c r="P115" s="34">
        <f t="shared" si="13"/>
        <v>0</v>
      </c>
      <c r="Q115" s="268"/>
      <c r="R115" s="268"/>
      <c r="U115" s="33" t="s">
        <v>399</v>
      </c>
      <c r="V115" s="33"/>
      <c r="W115" s="33"/>
      <c r="X115" s="33"/>
      <c r="Y115" s="33"/>
      <c r="Z115" s="225"/>
    </row>
    <row r="116" spans="1:26" ht="15.75">
      <c r="A116" s="588"/>
      <c r="B116" s="614" t="s">
        <v>99</v>
      </c>
      <c r="C116" s="33" t="s">
        <v>211</v>
      </c>
      <c r="D116" s="33"/>
      <c r="E116" s="33"/>
      <c r="F116" s="33"/>
      <c r="G116" s="33"/>
      <c r="H116" s="33"/>
      <c r="I116" s="33"/>
      <c r="J116" s="33"/>
      <c r="K116" s="33"/>
      <c r="L116" s="33"/>
      <c r="M116" s="33"/>
      <c r="N116" s="33"/>
      <c r="O116" s="33"/>
      <c r="P116" s="34">
        <f t="shared" si="13"/>
        <v>0</v>
      </c>
      <c r="Q116" s="268"/>
      <c r="R116" s="268"/>
      <c r="U116" s="33" t="s">
        <v>400</v>
      </c>
      <c r="V116" s="33"/>
      <c r="W116" s="33"/>
      <c r="X116" s="33"/>
      <c r="Y116" s="33"/>
      <c r="Z116" s="225"/>
    </row>
    <row r="117" spans="1:26" ht="15.75">
      <c r="A117" s="588"/>
      <c r="B117" s="615"/>
      <c r="C117" s="33" t="s">
        <v>212</v>
      </c>
      <c r="D117" s="33"/>
      <c r="E117" s="33"/>
      <c r="F117" s="33"/>
      <c r="G117" s="33"/>
      <c r="H117" s="33"/>
      <c r="I117" s="33"/>
      <c r="J117" s="33"/>
      <c r="K117" s="33"/>
      <c r="L117" s="33"/>
      <c r="M117" s="33"/>
      <c r="N117" s="33"/>
      <c r="O117" s="33"/>
      <c r="P117" s="34">
        <f t="shared" si="13"/>
        <v>0</v>
      </c>
      <c r="Q117" s="268"/>
      <c r="R117" s="268"/>
      <c r="U117" s="33" t="s">
        <v>401</v>
      </c>
      <c r="V117" s="33"/>
      <c r="W117" s="33"/>
      <c r="X117" s="33"/>
      <c r="Y117" s="33"/>
      <c r="Z117" s="225"/>
    </row>
    <row r="118" spans="1:26" ht="15.75">
      <c r="A118" s="588"/>
      <c r="B118" s="588" t="s">
        <v>213</v>
      </c>
      <c r="C118" s="33" t="s">
        <v>211</v>
      </c>
      <c r="D118" s="33"/>
      <c r="E118" s="33"/>
      <c r="F118" s="33"/>
      <c r="G118" s="33"/>
      <c r="H118" s="33"/>
      <c r="I118" s="33"/>
      <c r="J118" s="33"/>
      <c r="K118" s="33"/>
      <c r="L118" s="33"/>
      <c r="M118" s="33"/>
      <c r="N118" s="33"/>
      <c r="O118" s="33"/>
      <c r="P118" s="34">
        <f t="shared" si="13"/>
        <v>0</v>
      </c>
      <c r="Q118" s="268"/>
      <c r="R118" s="268"/>
      <c r="U118" s="33" t="s">
        <v>402</v>
      </c>
      <c r="V118" s="33"/>
      <c r="W118" s="33"/>
      <c r="X118" s="33"/>
      <c r="Y118" s="33"/>
      <c r="Z118" s="225"/>
    </row>
    <row r="119" spans="1:26" ht="15.75">
      <c r="A119" s="588"/>
      <c r="B119" s="588"/>
      <c r="C119" s="33" t="s">
        <v>212</v>
      </c>
      <c r="D119" s="33"/>
      <c r="E119" s="33"/>
      <c r="F119" s="33"/>
      <c r="G119" s="33"/>
      <c r="H119" s="33"/>
      <c r="I119" s="33"/>
      <c r="J119" s="33"/>
      <c r="K119" s="33"/>
      <c r="L119" s="33"/>
      <c r="M119" s="33"/>
      <c r="N119" s="33"/>
      <c r="O119" s="33"/>
      <c r="P119" s="34">
        <f t="shared" si="13"/>
        <v>0</v>
      </c>
      <c r="Q119" s="268"/>
      <c r="R119" s="268"/>
      <c r="U119" s="33" t="s">
        <v>403</v>
      </c>
      <c r="V119" s="33"/>
      <c r="W119" s="33"/>
      <c r="X119" s="33"/>
      <c r="Y119" s="33"/>
      <c r="Z119" s="225"/>
    </row>
    <row r="120" spans="1:26" ht="15.75" customHeight="1">
      <c r="A120" s="588"/>
      <c r="B120" s="588" t="s">
        <v>279</v>
      </c>
      <c r="C120" s="33" t="s">
        <v>211</v>
      </c>
      <c r="D120" s="33"/>
      <c r="E120" s="33"/>
      <c r="F120" s="33"/>
      <c r="G120" s="33"/>
      <c r="H120" s="33"/>
      <c r="I120" s="33"/>
      <c r="J120" s="33"/>
      <c r="K120" s="33"/>
      <c r="L120" s="33"/>
      <c r="M120" s="33"/>
      <c r="N120" s="33"/>
      <c r="O120" s="33"/>
      <c r="P120" s="34">
        <f t="shared" si="13"/>
        <v>0</v>
      </c>
      <c r="Q120" s="268"/>
      <c r="R120" s="268"/>
      <c r="U120" s="224" t="s">
        <v>404</v>
      </c>
      <c r="V120" s="224"/>
      <c r="W120" s="224"/>
      <c r="X120" s="224"/>
      <c r="Y120" s="224"/>
      <c r="Z120" s="224"/>
    </row>
    <row r="121" spans="1:18" ht="15.75">
      <c r="A121" s="588"/>
      <c r="B121" s="588"/>
      <c r="C121" s="33" t="s">
        <v>212</v>
      </c>
      <c r="D121" s="33"/>
      <c r="E121" s="33"/>
      <c r="F121" s="33"/>
      <c r="G121" s="33"/>
      <c r="H121" s="33"/>
      <c r="I121" s="33"/>
      <c r="J121" s="33"/>
      <c r="K121" s="33"/>
      <c r="L121" s="33"/>
      <c r="M121" s="33"/>
      <c r="N121" s="33"/>
      <c r="O121" s="33"/>
      <c r="P121" s="34">
        <f t="shared" si="13"/>
        <v>0</v>
      </c>
      <c r="Q121" s="268"/>
      <c r="R121" s="268"/>
    </row>
    <row r="122" spans="1:19" ht="32.25">
      <c r="A122" s="588"/>
      <c r="B122" s="616" t="s">
        <v>214</v>
      </c>
      <c r="C122" s="256" t="s">
        <v>101</v>
      </c>
      <c r="D122" s="257">
        <f>D114*D115+D116*D117</f>
        <v>0</v>
      </c>
      <c r="E122" s="257">
        <f aca="true" t="shared" si="24" ref="E122:O122">E114*E115+E116*E117</f>
        <v>0</v>
      </c>
      <c r="F122" s="257">
        <f t="shared" si="24"/>
        <v>0</v>
      </c>
      <c r="G122" s="257">
        <f t="shared" si="24"/>
        <v>0</v>
      </c>
      <c r="H122" s="257">
        <f t="shared" si="24"/>
        <v>0</v>
      </c>
      <c r="I122" s="257">
        <f t="shared" si="24"/>
        <v>0</v>
      </c>
      <c r="J122" s="257">
        <f t="shared" si="24"/>
        <v>0</v>
      </c>
      <c r="K122" s="257">
        <f t="shared" si="24"/>
        <v>0</v>
      </c>
      <c r="L122" s="257">
        <f t="shared" si="24"/>
        <v>0</v>
      </c>
      <c r="M122" s="257">
        <f t="shared" si="24"/>
        <v>0</v>
      </c>
      <c r="N122" s="257">
        <f t="shared" si="24"/>
        <v>0</v>
      </c>
      <c r="O122" s="257">
        <f t="shared" si="24"/>
        <v>0</v>
      </c>
      <c r="P122" s="258">
        <f t="shared" si="13"/>
        <v>0</v>
      </c>
      <c r="Q122" s="269">
        <f>D122+D123+E122+E123+F122+F123+G122+G123+H122+H123+I122+I123+J122+J123+K122+K123</f>
        <v>0</v>
      </c>
      <c r="R122" s="269">
        <f>L122+L123+M122+M123+N122+N123+O122+O123</f>
        <v>0</v>
      </c>
      <c r="S122" s="55">
        <f>Q122+R122</f>
        <v>0</v>
      </c>
    </row>
    <row r="123" spans="1:19" ht="48">
      <c r="A123" s="588"/>
      <c r="B123" s="616"/>
      <c r="C123" s="256" t="s">
        <v>102</v>
      </c>
      <c r="D123" s="257">
        <f>(D118*D119)+(D120*D121)</f>
        <v>0</v>
      </c>
      <c r="E123" s="257">
        <f aca="true" t="shared" si="25" ref="E123:O123">(E118*E119)+(E120*E121)</f>
        <v>0</v>
      </c>
      <c r="F123" s="257">
        <f t="shared" si="25"/>
        <v>0</v>
      </c>
      <c r="G123" s="257">
        <f t="shared" si="25"/>
        <v>0</v>
      </c>
      <c r="H123" s="257">
        <f t="shared" si="25"/>
        <v>0</v>
      </c>
      <c r="I123" s="257">
        <f t="shared" si="25"/>
        <v>0</v>
      </c>
      <c r="J123" s="257">
        <f t="shared" si="25"/>
        <v>0</v>
      </c>
      <c r="K123" s="257">
        <f t="shared" si="25"/>
        <v>0</v>
      </c>
      <c r="L123" s="257">
        <f t="shared" si="25"/>
        <v>0</v>
      </c>
      <c r="M123" s="257">
        <f t="shared" si="25"/>
        <v>0</v>
      </c>
      <c r="N123" s="257">
        <f t="shared" si="25"/>
        <v>0</v>
      </c>
      <c r="O123" s="257">
        <f t="shared" si="25"/>
        <v>0</v>
      </c>
      <c r="P123" s="258">
        <f t="shared" si="13"/>
        <v>0</v>
      </c>
      <c r="Q123" s="269"/>
      <c r="R123" s="269"/>
      <c r="S123" s="7">
        <f>S102+S112+S122</f>
        <v>0</v>
      </c>
    </row>
    <row r="124" spans="1:18" s="55" customFormat="1" ht="15.75" customHeight="1">
      <c r="A124" s="619" t="s">
        <v>215</v>
      </c>
      <c r="B124" s="588" t="s">
        <v>98</v>
      </c>
      <c r="C124" s="33" t="s">
        <v>211</v>
      </c>
      <c r="D124" s="22">
        <f>D4+D14+D24+D34+D44+D54+D64+D74+D84+D94+D104+D114</f>
        <v>0</v>
      </c>
      <c r="E124" s="22">
        <f aca="true" t="shared" si="26" ref="E124:P124">E4+E14+E24+E34+E44+E54+E64+E74+E84+E94+E104+E114</f>
        <v>0</v>
      </c>
      <c r="F124" s="22">
        <f t="shared" si="26"/>
        <v>0</v>
      </c>
      <c r="G124" s="22">
        <f t="shared" si="26"/>
        <v>0</v>
      </c>
      <c r="H124" s="22">
        <f t="shared" si="26"/>
        <v>0</v>
      </c>
      <c r="I124" s="22">
        <f t="shared" si="26"/>
        <v>0</v>
      </c>
      <c r="J124" s="22">
        <f t="shared" si="26"/>
        <v>0</v>
      </c>
      <c r="K124" s="22">
        <f t="shared" si="26"/>
        <v>0</v>
      </c>
      <c r="L124" s="22">
        <f t="shared" si="26"/>
        <v>0</v>
      </c>
      <c r="M124" s="22">
        <f t="shared" si="26"/>
        <v>0</v>
      </c>
      <c r="N124" s="22">
        <f t="shared" si="26"/>
        <v>0</v>
      </c>
      <c r="O124" s="22">
        <f t="shared" si="26"/>
        <v>0</v>
      </c>
      <c r="P124" s="22">
        <f t="shared" si="26"/>
        <v>0</v>
      </c>
      <c r="Q124" s="270"/>
      <c r="R124" s="270"/>
    </row>
    <row r="125" spans="1:18" s="55" customFormat="1" ht="18.75">
      <c r="A125" s="619"/>
      <c r="B125" s="588"/>
      <c r="C125" s="33" t="s">
        <v>212</v>
      </c>
      <c r="D125" s="22">
        <f aca="true" t="shared" si="27" ref="D125:P133">D5+D15+D25+D35+D45+D55+D65+D75+D85+D95+D105+D115</f>
        <v>0</v>
      </c>
      <c r="E125" s="22">
        <f t="shared" si="27"/>
        <v>0</v>
      </c>
      <c r="F125" s="22">
        <f t="shared" si="27"/>
        <v>0</v>
      </c>
      <c r="G125" s="22">
        <f t="shared" si="27"/>
        <v>0</v>
      </c>
      <c r="H125" s="22">
        <f t="shared" si="27"/>
        <v>0</v>
      </c>
      <c r="I125" s="22">
        <f t="shared" si="27"/>
        <v>0</v>
      </c>
      <c r="J125" s="22">
        <f t="shared" si="27"/>
        <v>0</v>
      </c>
      <c r="K125" s="22">
        <f t="shared" si="27"/>
        <v>0</v>
      </c>
      <c r="L125" s="22">
        <f t="shared" si="27"/>
        <v>0</v>
      </c>
      <c r="M125" s="22">
        <f t="shared" si="27"/>
        <v>0</v>
      </c>
      <c r="N125" s="22">
        <f t="shared" si="27"/>
        <v>0</v>
      </c>
      <c r="O125" s="22">
        <f t="shared" si="27"/>
        <v>0</v>
      </c>
      <c r="P125" s="22">
        <f t="shared" si="27"/>
        <v>0</v>
      </c>
      <c r="Q125" s="270"/>
      <c r="R125" s="270"/>
    </row>
    <row r="126" spans="1:18" s="55" customFormat="1" ht="18.75">
      <c r="A126" s="619"/>
      <c r="B126" s="614" t="s">
        <v>99</v>
      </c>
      <c r="C126" s="33" t="s">
        <v>211</v>
      </c>
      <c r="D126" s="22">
        <f t="shared" si="27"/>
        <v>0</v>
      </c>
      <c r="E126" s="22">
        <f t="shared" si="27"/>
        <v>0</v>
      </c>
      <c r="F126" s="22">
        <f t="shared" si="27"/>
        <v>0</v>
      </c>
      <c r="G126" s="22">
        <f t="shared" si="27"/>
        <v>0</v>
      </c>
      <c r="H126" s="22">
        <f t="shared" si="27"/>
        <v>0</v>
      </c>
      <c r="I126" s="22">
        <f t="shared" si="27"/>
        <v>0</v>
      </c>
      <c r="J126" s="22">
        <f t="shared" si="27"/>
        <v>0</v>
      </c>
      <c r="K126" s="22">
        <f t="shared" si="27"/>
        <v>0</v>
      </c>
      <c r="L126" s="22">
        <f t="shared" si="27"/>
        <v>0</v>
      </c>
      <c r="M126" s="22">
        <f t="shared" si="27"/>
        <v>0</v>
      </c>
      <c r="N126" s="22">
        <f t="shared" si="27"/>
        <v>0</v>
      </c>
      <c r="O126" s="22">
        <f t="shared" si="27"/>
        <v>0</v>
      </c>
      <c r="P126" s="22">
        <f t="shared" si="27"/>
        <v>0</v>
      </c>
      <c r="Q126" s="270"/>
      <c r="R126" s="270"/>
    </row>
    <row r="127" spans="1:18" s="55" customFormat="1" ht="18.75">
      <c r="A127" s="619"/>
      <c r="B127" s="615"/>
      <c r="C127" s="33" t="s">
        <v>212</v>
      </c>
      <c r="D127" s="22">
        <f t="shared" si="27"/>
        <v>0</v>
      </c>
      <c r="E127" s="22">
        <f t="shared" si="27"/>
        <v>0</v>
      </c>
      <c r="F127" s="22">
        <f t="shared" si="27"/>
        <v>0</v>
      </c>
      <c r="G127" s="22">
        <f t="shared" si="27"/>
        <v>0</v>
      </c>
      <c r="H127" s="22">
        <f t="shared" si="27"/>
        <v>0</v>
      </c>
      <c r="I127" s="22">
        <f t="shared" si="27"/>
        <v>0</v>
      </c>
      <c r="J127" s="22">
        <f t="shared" si="27"/>
        <v>0</v>
      </c>
      <c r="K127" s="22">
        <f t="shared" si="27"/>
        <v>0</v>
      </c>
      <c r="L127" s="22">
        <f t="shared" si="27"/>
        <v>0</v>
      </c>
      <c r="M127" s="22">
        <f t="shared" si="27"/>
        <v>0</v>
      </c>
      <c r="N127" s="22">
        <f t="shared" si="27"/>
        <v>0</v>
      </c>
      <c r="O127" s="22">
        <f t="shared" si="27"/>
        <v>0</v>
      </c>
      <c r="P127" s="22">
        <f t="shared" si="27"/>
        <v>0</v>
      </c>
      <c r="Q127" s="270"/>
      <c r="R127" s="270"/>
    </row>
    <row r="128" spans="1:18" s="55" customFormat="1" ht="18.75">
      <c r="A128" s="619"/>
      <c r="B128" s="588" t="s">
        <v>213</v>
      </c>
      <c r="C128" s="33" t="s">
        <v>211</v>
      </c>
      <c r="D128" s="22">
        <f t="shared" si="27"/>
        <v>0</v>
      </c>
      <c r="E128" s="22">
        <f t="shared" si="27"/>
        <v>0</v>
      </c>
      <c r="F128" s="22">
        <f t="shared" si="27"/>
        <v>0</v>
      </c>
      <c r="G128" s="22">
        <f t="shared" si="27"/>
        <v>0</v>
      </c>
      <c r="H128" s="22">
        <f t="shared" si="27"/>
        <v>0</v>
      </c>
      <c r="I128" s="22">
        <f t="shared" si="27"/>
        <v>0</v>
      </c>
      <c r="J128" s="22">
        <f t="shared" si="27"/>
        <v>0</v>
      </c>
      <c r="K128" s="22">
        <f t="shared" si="27"/>
        <v>0</v>
      </c>
      <c r="L128" s="22">
        <f t="shared" si="27"/>
        <v>0</v>
      </c>
      <c r="M128" s="22">
        <f t="shared" si="27"/>
        <v>0</v>
      </c>
      <c r="N128" s="22">
        <f t="shared" si="27"/>
        <v>0</v>
      </c>
      <c r="O128" s="22">
        <f t="shared" si="27"/>
        <v>0</v>
      </c>
      <c r="P128" s="22">
        <f t="shared" si="27"/>
        <v>0</v>
      </c>
      <c r="Q128" s="270"/>
      <c r="R128" s="270"/>
    </row>
    <row r="129" spans="1:18" s="55" customFormat="1" ht="18.75">
      <c r="A129" s="619"/>
      <c r="B129" s="588"/>
      <c r="C129" s="33" t="s">
        <v>212</v>
      </c>
      <c r="D129" s="22">
        <f t="shared" si="27"/>
        <v>0</v>
      </c>
      <c r="E129" s="22">
        <f t="shared" si="27"/>
        <v>0</v>
      </c>
      <c r="F129" s="22">
        <f t="shared" si="27"/>
        <v>0</v>
      </c>
      <c r="G129" s="22">
        <f t="shared" si="27"/>
        <v>0</v>
      </c>
      <c r="H129" s="22">
        <f t="shared" si="27"/>
        <v>0</v>
      </c>
      <c r="I129" s="22">
        <f t="shared" si="27"/>
        <v>0</v>
      </c>
      <c r="J129" s="22">
        <f t="shared" si="27"/>
        <v>0</v>
      </c>
      <c r="K129" s="22">
        <f t="shared" si="27"/>
        <v>0</v>
      </c>
      <c r="L129" s="22">
        <f t="shared" si="27"/>
        <v>0</v>
      </c>
      <c r="M129" s="22">
        <f t="shared" si="27"/>
        <v>0</v>
      </c>
      <c r="N129" s="22">
        <f t="shared" si="27"/>
        <v>0</v>
      </c>
      <c r="O129" s="22">
        <f t="shared" si="27"/>
        <v>0</v>
      </c>
      <c r="P129" s="22">
        <f t="shared" si="27"/>
        <v>0</v>
      </c>
      <c r="Q129" s="270"/>
      <c r="R129" s="270"/>
    </row>
    <row r="130" spans="1:18" s="55" customFormat="1" ht="15.75" customHeight="1">
      <c r="A130" s="619"/>
      <c r="B130" s="588" t="s">
        <v>100</v>
      </c>
      <c r="C130" s="33" t="s">
        <v>211</v>
      </c>
      <c r="D130" s="22">
        <f t="shared" si="27"/>
        <v>0</v>
      </c>
      <c r="E130" s="22">
        <f t="shared" si="27"/>
        <v>0</v>
      </c>
      <c r="F130" s="22">
        <f t="shared" si="27"/>
        <v>0</v>
      </c>
      <c r="G130" s="22">
        <f t="shared" si="27"/>
        <v>0</v>
      </c>
      <c r="H130" s="22">
        <f t="shared" si="27"/>
        <v>0</v>
      </c>
      <c r="I130" s="22">
        <f t="shared" si="27"/>
        <v>0</v>
      </c>
      <c r="J130" s="22">
        <f t="shared" si="27"/>
        <v>0</v>
      </c>
      <c r="K130" s="22">
        <f t="shared" si="27"/>
        <v>0</v>
      </c>
      <c r="L130" s="22">
        <f t="shared" si="27"/>
        <v>0</v>
      </c>
      <c r="M130" s="22">
        <f t="shared" si="27"/>
        <v>0</v>
      </c>
      <c r="N130" s="22">
        <f t="shared" si="27"/>
        <v>0</v>
      </c>
      <c r="O130" s="22">
        <f t="shared" si="27"/>
        <v>0</v>
      </c>
      <c r="P130" s="22">
        <f t="shared" si="27"/>
        <v>0</v>
      </c>
      <c r="Q130" s="270"/>
      <c r="R130" s="270"/>
    </row>
    <row r="131" spans="1:18" s="55" customFormat="1" ht="18.75">
      <c r="A131" s="619"/>
      <c r="B131" s="588"/>
      <c r="C131" s="33" t="s">
        <v>212</v>
      </c>
      <c r="D131" s="22">
        <f t="shared" si="27"/>
        <v>0</v>
      </c>
      <c r="E131" s="22">
        <f t="shared" si="27"/>
        <v>0</v>
      </c>
      <c r="F131" s="22">
        <f t="shared" si="27"/>
        <v>0</v>
      </c>
      <c r="G131" s="22">
        <f t="shared" si="27"/>
        <v>0</v>
      </c>
      <c r="H131" s="22">
        <f t="shared" si="27"/>
        <v>0</v>
      </c>
      <c r="I131" s="22">
        <f t="shared" si="27"/>
        <v>0</v>
      </c>
      <c r="J131" s="22">
        <f t="shared" si="27"/>
        <v>0</v>
      </c>
      <c r="K131" s="22">
        <f t="shared" si="27"/>
        <v>0</v>
      </c>
      <c r="L131" s="22">
        <f t="shared" si="27"/>
        <v>0</v>
      </c>
      <c r="M131" s="22">
        <f t="shared" si="27"/>
        <v>0</v>
      </c>
      <c r="N131" s="22">
        <f t="shared" si="27"/>
        <v>0</v>
      </c>
      <c r="O131" s="22">
        <f t="shared" si="27"/>
        <v>0</v>
      </c>
      <c r="P131" s="22">
        <f t="shared" si="27"/>
        <v>0</v>
      </c>
      <c r="Q131" s="270"/>
      <c r="R131" s="270"/>
    </row>
    <row r="132" spans="1:19" s="55" customFormat="1" ht="32.25">
      <c r="A132" s="619"/>
      <c r="B132" s="620" t="s">
        <v>214</v>
      </c>
      <c r="C132" s="259" t="s">
        <v>101</v>
      </c>
      <c r="D132" s="260">
        <f t="shared" si="27"/>
        <v>0</v>
      </c>
      <c r="E132" s="260">
        <f t="shared" si="27"/>
        <v>0</v>
      </c>
      <c r="F132" s="260">
        <f t="shared" si="27"/>
        <v>0</v>
      </c>
      <c r="G132" s="260">
        <f t="shared" si="27"/>
        <v>0</v>
      </c>
      <c r="H132" s="260">
        <f t="shared" si="27"/>
        <v>0</v>
      </c>
      <c r="I132" s="260">
        <f t="shared" si="27"/>
        <v>0</v>
      </c>
      <c r="J132" s="260">
        <f t="shared" si="27"/>
        <v>0</v>
      </c>
      <c r="K132" s="260">
        <f t="shared" si="27"/>
        <v>0</v>
      </c>
      <c r="L132" s="260">
        <f t="shared" si="27"/>
        <v>0</v>
      </c>
      <c r="M132" s="260">
        <f t="shared" si="27"/>
        <v>0</v>
      </c>
      <c r="N132" s="260">
        <f t="shared" si="27"/>
        <v>0</v>
      </c>
      <c r="O132" s="260">
        <f t="shared" si="27"/>
        <v>0</v>
      </c>
      <c r="P132" s="260">
        <f t="shared" si="27"/>
        <v>0</v>
      </c>
      <c r="Q132" s="269">
        <f>D132+D133+E132+E133+F132+F133+G132+G133+H132+H133+I132+I133+J132+J133+K132+K133</f>
        <v>0</v>
      </c>
      <c r="R132" s="269">
        <f>L132+L133+M132+M133+N132+N133+O132+O133</f>
        <v>0</v>
      </c>
      <c r="S132" s="55">
        <f>Q132+R132</f>
        <v>0</v>
      </c>
    </row>
    <row r="133" spans="1:18" s="55" customFormat="1" ht="48">
      <c r="A133" s="619"/>
      <c r="B133" s="620"/>
      <c r="C133" s="259" t="s">
        <v>102</v>
      </c>
      <c r="D133" s="260">
        <f t="shared" si="27"/>
        <v>0</v>
      </c>
      <c r="E133" s="260">
        <f t="shared" si="27"/>
        <v>0</v>
      </c>
      <c r="F133" s="260">
        <f t="shared" si="27"/>
        <v>0</v>
      </c>
      <c r="G133" s="260">
        <f t="shared" si="27"/>
        <v>0</v>
      </c>
      <c r="H133" s="260">
        <f t="shared" si="27"/>
        <v>0</v>
      </c>
      <c r="I133" s="260">
        <f t="shared" si="27"/>
        <v>0</v>
      </c>
      <c r="J133" s="260">
        <f t="shared" si="27"/>
        <v>0</v>
      </c>
      <c r="K133" s="260">
        <f t="shared" si="27"/>
        <v>0</v>
      </c>
      <c r="L133" s="260">
        <f t="shared" si="27"/>
        <v>0</v>
      </c>
      <c r="M133" s="260">
        <f t="shared" si="27"/>
        <v>0</v>
      </c>
      <c r="N133" s="260">
        <f t="shared" si="27"/>
        <v>0</v>
      </c>
      <c r="O133" s="260">
        <f t="shared" si="27"/>
        <v>0</v>
      </c>
      <c r="P133" s="260">
        <f t="shared" si="27"/>
        <v>0</v>
      </c>
      <c r="Q133" s="271"/>
      <c r="R133" s="271"/>
    </row>
    <row r="135" spans="16:18" ht="15.75">
      <c r="P135" s="261">
        <f>P132+P133</f>
        <v>0</v>
      </c>
      <c r="Q135" s="261"/>
      <c r="R135" s="261"/>
    </row>
    <row r="136" spans="1:18" ht="15.75">
      <c r="A136" s="7" t="s">
        <v>225</v>
      </c>
      <c r="C136" s="90"/>
      <c r="D136" s="609"/>
      <c r="E136" s="609"/>
      <c r="P136" s="7"/>
      <c r="Q136" s="7"/>
      <c r="R136" s="7"/>
    </row>
    <row r="137" spans="16:18" ht="15.75">
      <c r="P137" s="7"/>
      <c r="Q137" s="7"/>
      <c r="R137" s="7"/>
    </row>
    <row r="138" spans="16:18" ht="15.75">
      <c r="P138" s="7"/>
      <c r="Q138" s="7"/>
      <c r="R138" s="7"/>
    </row>
    <row r="139" spans="1:18" ht="15.75">
      <c r="A139" s="7" t="s">
        <v>160</v>
      </c>
      <c r="C139" s="90"/>
      <c r="D139" s="609"/>
      <c r="E139" s="609"/>
      <c r="P139" s="7"/>
      <c r="Q139" s="7"/>
      <c r="R139" s="7"/>
    </row>
  </sheetData>
  <sheetProtection/>
  <mergeCells count="86">
    <mergeCell ref="A124:A133"/>
    <mergeCell ref="B124:B125"/>
    <mergeCell ref="B126:B127"/>
    <mergeCell ref="B128:B129"/>
    <mergeCell ref="B130:B131"/>
    <mergeCell ref="B132:B133"/>
    <mergeCell ref="A114:A123"/>
    <mergeCell ref="B114:B115"/>
    <mergeCell ref="B116:B117"/>
    <mergeCell ref="B118:B119"/>
    <mergeCell ref="B120:B121"/>
    <mergeCell ref="B122:B123"/>
    <mergeCell ref="A2:C3"/>
    <mergeCell ref="B14:B15"/>
    <mergeCell ref="B16:B17"/>
    <mergeCell ref="B18:B19"/>
    <mergeCell ref="A4:A13"/>
    <mergeCell ref="B6:B7"/>
    <mergeCell ref="B8:B9"/>
    <mergeCell ref="B10:B11"/>
    <mergeCell ref="B12:B13"/>
    <mergeCell ref="A84:A93"/>
    <mergeCell ref="A94:A103"/>
    <mergeCell ref="A104:A113"/>
    <mergeCell ref="B4:B5"/>
    <mergeCell ref="B20:B21"/>
    <mergeCell ref="B108:B109"/>
    <mergeCell ref="A74:A83"/>
    <mergeCell ref="B110:B111"/>
    <mergeCell ref="B112:B113"/>
    <mergeCell ref="B40:B41"/>
    <mergeCell ref="B46:B47"/>
    <mergeCell ref="B48:B49"/>
    <mergeCell ref="B50:B51"/>
    <mergeCell ref="B22:B23"/>
    <mergeCell ref="B24:B25"/>
    <mergeCell ref="B26:B27"/>
    <mergeCell ref="B28:B29"/>
    <mergeCell ref="B30:B31"/>
    <mergeCell ref="B32:B33"/>
    <mergeCell ref="B82:B83"/>
    <mergeCell ref="B84:B85"/>
    <mergeCell ref="B70:B71"/>
    <mergeCell ref="B72:B73"/>
    <mergeCell ref="B74:B75"/>
    <mergeCell ref="B76:B77"/>
    <mergeCell ref="B52:B53"/>
    <mergeCell ref="A14:A23"/>
    <mergeCell ref="A24:A33"/>
    <mergeCell ref="A34:A43"/>
    <mergeCell ref="A44:A53"/>
    <mergeCell ref="B34:B35"/>
    <mergeCell ref="B36:B37"/>
    <mergeCell ref="B38:B39"/>
    <mergeCell ref="B42:B43"/>
    <mergeCell ref="B44:B45"/>
    <mergeCell ref="B102:B103"/>
    <mergeCell ref="B104:B105"/>
    <mergeCell ref="B100:B101"/>
    <mergeCell ref="B80:B81"/>
    <mergeCell ref="B86:B87"/>
    <mergeCell ref="B88:B89"/>
    <mergeCell ref="B90:B91"/>
    <mergeCell ref="B92:B93"/>
    <mergeCell ref="B94:B95"/>
    <mergeCell ref="B96:B97"/>
    <mergeCell ref="A64:A73"/>
    <mergeCell ref="B54:B55"/>
    <mergeCell ref="B56:B57"/>
    <mergeCell ref="B62:B63"/>
    <mergeCell ref="B64:B65"/>
    <mergeCell ref="B66:B67"/>
    <mergeCell ref="B68:B69"/>
    <mergeCell ref="A54:A63"/>
    <mergeCell ref="B58:B59"/>
    <mergeCell ref="B60:B61"/>
    <mergeCell ref="B98:B99"/>
    <mergeCell ref="D1:P1"/>
    <mergeCell ref="D136:E136"/>
    <mergeCell ref="D139:E139"/>
    <mergeCell ref="P2:P3"/>
    <mergeCell ref="H2:K2"/>
    <mergeCell ref="L2:O2"/>
    <mergeCell ref="D2:G2"/>
    <mergeCell ref="B106:B107"/>
    <mergeCell ref="B78:B79"/>
  </mergeCells>
  <printOptions/>
  <pageMargins left="0.5" right="0.43" top="0.5" bottom="0.51" header="0.5" footer="0.5"/>
  <pageSetup fitToHeight="7"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P92"/>
  <sheetViews>
    <sheetView view="pageBreakPreview" zoomScale="75" zoomScaleNormal="75" zoomScaleSheetLayoutView="75" zoomScalePageLayoutView="0" workbookViewId="0" topLeftCell="A1">
      <selection activeCell="C9" sqref="C9"/>
    </sheetView>
  </sheetViews>
  <sheetFormatPr defaultColWidth="9.140625" defaultRowHeight="12.75"/>
  <cols>
    <col min="1" max="1" width="13.8515625" style="10" customWidth="1"/>
    <col min="2" max="2" width="11.140625" style="10" customWidth="1"/>
    <col min="3" max="3" width="12.57421875" style="10" customWidth="1"/>
    <col min="4" max="4" width="12.421875" style="10" bestFit="1" customWidth="1"/>
    <col min="5" max="5" width="13.00390625" style="10" customWidth="1"/>
    <col min="6" max="6" width="12.140625" style="10" customWidth="1"/>
    <col min="7" max="7" width="11.57421875" style="10" bestFit="1" customWidth="1"/>
    <col min="8" max="9" width="13.7109375" style="10" bestFit="1" customWidth="1"/>
    <col min="10" max="10" width="12.421875" style="10" customWidth="1"/>
    <col min="11" max="11" width="11.8515625" style="10" customWidth="1"/>
    <col min="12" max="12" width="12.8515625" style="10" customWidth="1"/>
    <col min="13" max="13" width="10.7109375" style="10" customWidth="1"/>
    <col min="14" max="14" width="11.7109375" style="10" customWidth="1"/>
    <col min="15" max="15" width="11.7109375" style="18" customWidth="1"/>
    <col min="16" max="17" width="10.421875" style="10" bestFit="1" customWidth="1"/>
    <col min="18" max="16384" width="9.140625" style="10" customWidth="1"/>
  </cols>
  <sheetData>
    <row r="1" s="18" customFormat="1" ht="18.75">
      <c r="A1" s="18" t="s">
        <v>280</v>
      </c>
    </row>
    <row r="2" ht="19.5">
      <c r="A2" s="100" t="s">
        <v>221</v>
      </c>
    </row>
    <row r="3" spans="1:15" ht="39.75" customHeight="1">
      <c r="A3" s="626"/>
      <c r="B3" s="626"/>
      <c r="C3" s="594" t="s">
        <v>203</v>
      </c>
      <c r="D3" s="594"/>
      <c r="E3" s="594"/>
      <c r="F3" s="594"/>
      <c r="G3" s="595" t="s">
        <v>217</v>
      </c>
      <c r="H3" s="596"/>
      <c r="I3" s="596"/>
      <c r="J3" s="597"/>
      <c r="K3" s="595" t="s">
        <v>218</v>
      </c>
      <c r="L3" s="596"/>
      <c r="M3" s="596"/>
      <c r="N3" s="597"/>
      <c r="O3" s="624" t="s">
        <v>155</v>
      </c>
    </row>
    <row r="4" spans="1:15" ht="56.25">
      <c r="A4" s="626"/>
      <c r="B4" s="626"/>
      <c r="C4" s="56" t="s">
        <v>204</v>
      </c>
      <c r="D4" s="56" t="s">
        <v>205</v>
      </c>
      <c r="E4" s="56" t="s">
        <v>206</v>
      </c>
      <c r="F4" s="56" t="s">
        <v>219</v>
      </c>
      <c r="G4" s="56" t="s">
        <v>204</v>
      </c>
      <c r="H4" s="56" t="s">
        <v>205</v>
      </c>
      <c r="I4" s="56" t="s">
        <v>206</v>
      </c>
      <c r="J4" s="56" t="s">
        <v>219</v>
      </c>
      <c r="K4" s="56" t="s">
        <v>204</v>
      </c>
      <c r="L4" s="56" t="s">
        <v>205</v>
      </c>
      <c r="M4" s="56" t="s">
        <v>206</v>
      </c>
      <c r="N4" s="56" t="s">
        <v>219</v>
      </c>
      <c r="O4" s="625"/>
    </row>
    <row r="5" spans="1:15" ht="18.75">
      <c r="A5" s="621" t="s">
        <v>285</v>
      </c>
      <c r="B5" s="23" t="s">
        <v>214</v>
      </c>
      <c r="C5" s="101">
        <f>SUM('діто-дні'!D12)</f>
        <v>0</v>
      </c>
      <c r="D5" s="101">
        <f>SUM('діто-дні'!E12)</f>
        <v>0</v>
      </c>
      <c r="E5" s="101">
        <f>SUM('діто-дні'!F12)</f>
        <v>0</v>
      </c>
      <c r="F5" s="101">
        <f>SUM('діто-дні'!G12)</f>
        <v>0</v>
      </c>
      <c r="G5" s="101">
        <f>SUM('діто-дні'!H12)</f>
        <v>0</v>
      </c>
      <c r="H5" s="101">
        <f>SUM('діто-дні'!I12)</f>
        <v>0</v>
      </c>
      <c r="I5" s="101">
        <f>SUM('діто-дні'!J12)</f>
        <v>0</v>
      </c>
      <c r="J5" s="101">
        <f>SUM('діто-дні'!K12)</f>
        <v>0</v>
      </c>
      <c r="K5" s="101">
        <f>SUM('діто-дні'!L12)</f>
        <v>0</v>
      </c>
      <c r="L5" s="101">
        <f>SUM('діто-дні'!M12)</f>
        <v>0</v>
      </c>
      <c r="M5" s="101">
        <f>SUM('діто-дні'!N12)</f>
        <v>0</v>
      </c>
      <c r="N5" s="101">
        <f>SUM('діто-дні'!O12)</f>
        <v>0</v>
      </c>
      <c r="O5" s="22">
        <f>SUM(C5:N5)</f>
        <v>0</v>
      </c>
    </row>
    <row r="6" spans="1:15" ht="18.75">
      <c r="A6" s="622"/>
      <c r="B6" s="23" t="s">
        <v>220</v>
      </c>
      <c r="C6" s="102"/>
      <c r="D6" s="102"/>
      <c r="E6" s="102"/>
      <c r="F6" s="103"/>
      <c r="G6" s="102"/>
      <c r="H6" s="102"/>
      <c r="I6" s="102"/>
      <c r="J6" s="103"/>
      <c r="K6" s="102"/>
      <c r="L6" s="102"/>
      <c r="M6" s="102"/>
      <c r="N6" s="102"/>
      <c r="O6" s="104" t="s">
        <v>281</v>
      </c>
    </row>
    <row r="7" spans="1:15" ht="18.75">
      <c r="A7" s="623"/>
      <c r="B7" s="23" t="s">
        <v>147</v>
      </c>
      <c r="C7" s="103">
        <f aca="true" t="shared" si="0" ref="C7:N7">C5*C6</f>
        <v>0</v>
      </c>
      <c r="D7" s="103">
        <f t="shared" si="0"/>
        <v>0</v>
      </c>
      <c r="E7" s="103">
        <f t="shared" si="0"/>
        <v>0</v>
      </c>
      <c r="F7" s="103">
        <f t="shared" si="0"/>
        <v>0</v>
      </c>
      <c r="G7" s="103">
        <f t="shared" si="0"/>
        <v>0</v>
      </c>
      <c r="H7" s="103">
        <f t="shared" si="0"/>
        <v>0</v>
      </c>
      <c r="I7" s="103">
        <f t="shared" si="0"/>
        <v>0</v>
      </c>
      <c r="J7" s="103">
        <f t="shared" si="0"/>
        <v>0</v>
      </c>
      <c r="K7" s="103">
        <f t="shared" si="0"/>
        <v>0</v>
      </c>
      <c r="L7" s="103">
        <f t="shared" si="0"/>
        <v>0</v>
      </c>
      <c r="M7" s="103">
        <f t="shared" si="0"/>
        <v>0</v>
      </c>
      <c r="N7" s="103">
        <f t="shared" si="0"/>
        <v>0</v>
      </c>
      <c r="O7" s="105">
        <f>SUM(C7:N7)</f>
        <v>0</v>
      </c>
    </row>
    <row r="8" spans="1:15" ht="18.75">
      <c r="A8" s="621" t="s">
        <v>286</v>
      </c>
      <c r="B8" s="23" t="s">
        <v>214</v>
      </c>
      <c r="C8" s="103">
        <f>SUM('діто-дні'!D13)</f>
        <v>0</v>
      </c>
      <c r="D8" s="103">
        <f>SUM('діто-дні'!E13)</f>
        <v>0</v>
      </c>
      <c r="E8" s="103">
        <f>SUM('діто-дні'!F13)</f>
        <v>0</v>
      </c>
      <c r="F8" s="103">
        <f>SUM('діто-дні'!G13)</f>
        <v>0</v>
      </c>
      <c r="G8" s="103">
        <f>SUM('діто-дні'!H13)</f>
        <v>0</v>
      </c>
      <c r="H8" s="103">
        <f>SUM('діто-дні'!I13)</f>
        <v>0</v>
      </c>
      <c r="I8" s="103">
        <f>SUM('діто-дні'!J13)</f>
        <v>0</v>
      </c>
      <c r="J8" s="103">
        <f>SUM('діто-дні'!K13)</f>
        <v>0</v>
      </c>
      <c r="K8" s="103">
        <f>SUM('діто-дні'!L13)</f>
        <v>0</v>
      </c>
      <c r="L8" s="103">
        <f>SUM('діто-дні'!M13)</f>
        <v>0</v>
      </c>
      <c r="M8" s="103">
        <f>SUM('діто-дні'!N13)</f>
        <v>0</v>
      </c>
      <c r="N8" s="103">
        <f>SUM('діто-дні'!O13)</f>
        <v>0</v>
      </c>
      <c r="O8" s="22">
        <f>SUM(C8:N8)</f>
        <v>0</v>
      </c>
    </row>
    <row r="9" spans="1:15" ht="18.75">
      <c r="A9" s="622"/>
      <c r="B9" s="23" t="s">
        <v>220</v>
      </c>
      <c r="C9" s="102">
        <f aca="true" t="shared" si="1" ref="C9:J9">C6+(C6*10%)</f>
        <v>0</v>
      </c>
      <c r="D9" s="102">
        <f t="shared" si="1"/>
        <v>0</v>
      </c>
      <c r="E9" s="102">
        <f t="shared" si="1"/>
        <v>0</v>
      </c>
      <c r="F9" s="102">
        <f t="shared" si="1"/>
        <v>0</v>
      </c>
      <c r="G9" s="102">
        <f t="shared" si="1"/>
        <v>0</v>
      </c>
      <c r="H9" s="102">
        <f t="shared" si="1"/>
        <v>0</v>
      </c>
      <c r="I9" s="102">
        <f t="shared" si="1"/>
        <v>0</v>
      </c>
      <c r="J9" s="102">
        <f t="shared" si="1"/>
        <v>0</v>
      </c>
      <c r="K9" s="102">
        <f>ROUND(G9*40%,2)</f>
        <v>0</v>
      </c>
      <c r="L9" s="102">
        <f>ROUND(H9*40%,2)</f>
        <v>0</v>
      </c>
      <c r="M9" s="102">
        <f>ROUND(I9*40%,2)</f>
        <v>0</v>
      </c>
      <c r="N9" s="102">
        <f>ROUND(J9*40%,2)</f>
        <v>0</v>
      </c>
      <c r="O9" s="104" t="s">
        <v>281</v>
      </c>
    </row>
    <row r="10" spans="1:16" ht="18.75">
      <c r="A10" s="623"/>
      <c r="B10" s="23" t="s">
        <v>147</v>
      </c>
      <c r="C10" s="103">
        <f aca="true" t="shared" si="2" ref="C10:N10">C8*C9</f>
        <v>0</v>
      </c>
      <c r="D10" s="103">
        <f t="shared" si="2"/>
        <v>0</v>
      </c>
      <c r="E10" s="103">
        <f t="shared" si="2"/>
        <v>0</v>
      </c>
      <c r="F10" s="103">
        <f t="shared" si="2"/>
        <v>0</v>
      </c>
      <c r="G10" s="103">
        <f t="shared" si="2"/>
        <v>0</v>
      </c>
      <c r="H10" s="103">
        <f t="shared" si="2"/>
        <v>0</v>
      </c>
      <c r="I10" s="103">
        <f t="shared" si="2"/>
        <v>0</v>
      </c>
      <c r="J10" s="103">
        <f t="shared" si="2"/>
        <v>0</v>
      </c>
      <c r="K10" s="103">
        <f t="shared" si="2"/>
        <v>0</v>
      </c>
      <c r="L10" s="103">
        <f t="shared" si="2"/>
        <v>0</v>
      </c>
      <c r="M10" s="103">
        <f t="shared" si="2"/>
        <v>0</v>
      </c>
      <c r="N10" s="103">
        <f t="shared" si="2"/>
        <v>0</v>
      </c>
      <c r="O10" s="105">
        <f>SUM(C10:N10)</f>
        <v>0</v>
      </c>
      <c r="P10" s="10">
        <f>O7+O10</f>
        <v>0</v>
      </c>
    </row>
    <row r="11" spans="1:15" ht="18.75">
      <c r="A11" s="621" t="s">
        <v>287</v>
      </c>
      <c r="B11" s="23" t="s">
        <v>214</v>
      </c>
      <c r="C11" s="101">
        <f>SUM('діто-дні'!D22)</f>
        <v>0</v>
      </c>
      <c r="D11" s="101">
        <f>SUM('діто-дні'!E22)</f>
        <v>0</v>
      </c>
      <c r="E11" s="101">
        <f>SUM('діто-дні'!F22)</f>
        <v>0</v>
      </c>
      <c r="F11" s="101">
        <f>SUM('діто-дні'!G22)</f>
        <v>0</v>
      </c>
      <c r="G11" s="101">
        <f>SUM('діто-дні'!H22)</f>
        <v>0</v>
      </c>
      <c r="H11" s="101">
        <f>SUM('діто-дні'!I22)</f>
        <v>0</v>
      </c>
      <c r="I11" s="101">
        <f>SUM('діто-дні'!J22)</f>
        <v>0</v>
      </c>
      <c r="J11" s="101">
        <f>SUM('діто-дні'!K22)</f>
        <v>0</v>
      </c>
      <c r="K11" s="101">
        <f>SUM('діто-дні'!L22)</f>
        <v>0</v>
      </c>
      <c r="L11" s="101">
        <f>SUM('діто-дні'!M22)</f>
        <v>0</v>
      </c>
      <c r="M11" s="101">
        <f>SUM('діто-дні'!N22)</f>
        <v>0</v>
      </c>
      <c r="N11" s="101">
        <f>SUM('діто-дні'!O22)</f>
        <v>0</v>
      </c>
      <c r="O11" s="22">
        <f>SUM(C11:N11)</f>
        <v>0</v>
      </c>
    </row>
    <row r="12" spans="1:15" ht="18.75">
      <c r="A12" s="622"/>
      <c r="B12" s="23" t="s">
        <v>220</v>
      </c>
      <c r="C12" s="102"/>
      <c r="D12" s="102"/>
      <c r="E12" s="102"/>
      <c r="F12" s="103"/>
      <c r="G12" s="102"/>
      <c r="H12" s="102"/>
      <c r="I12" s="102"/>
      <c r="J12" s="103"/>
      <c r="K12" s="102"/>
      <c r="L12" s="102"/>
      <c r="M12" s="102"/>
      <c r="N12" s="102"/>
      <c r="O12" s="104" t="s">
        <v>281</v>
      </c>
    </row>
    <row r="13" spans="1:15" ht="18.75">
      <c r="A13" s="623"/>
      <c r="B13" s="23" t="s">
        <v>147</v>
      </c>
      <c r="C13" s="103">
        <f aca="true" t="shared" si="3" ref="C13:N13">C11*C12</f>
        <v>0</v>
      </c>
      <c r="D13" s="103">
        <f t="shared" si="3"/>
        <v>0</v>
      </c>
      <c r="E13" s="103">
        <f t="shared" si="3"/>
        <v>0</v>
      </c>
      <c r="F13" s="103">
        <f t="shared" si="3"/>
        <v>0</v>
      </c>
      <c r="G13" s="103">
        <f t="shared" si="3"/>
        <v>0</v>
      </c>
      <c r="H13" s="103">
        <f t="shared" si="3"/>
        <v>0</v>
      </c>
      <c r="I13" s="103">
        <f t="shared" si="3"/>
        <v>0</v>
      </c>
      <c r="J13" s="103">
        <f t="shared" si="3"/>
        <v>0</v>
      </c>
      <c r="K13" s="103">
        <f t="shared" si="3"/>
        <v>0</v>
      </c>
      <c r="L13" s="103">
        <f t="shared" si="3"/>
        <v>0</v>
      </c>
      <c r="M13" s="103">
        <f t="shared" si="3"/>
        <v>0</v>
      </c>
      <c r="N13" s="103">
        <f t="shared" si="3"/>
        <v>0</v>
      </c>
      <c r="O13" s="105">
        <f>SUM(C13:N13)</f>
        <v>0</v>
      </c>
    </row>
    <row r="14" spans="1:15" ht="18.75">
      <c r="A14" s="621" t="s">
        <v>288</v>
      </c>
      <c r="B14" s="23" t="s">
        <v>214</v>
      </c>
      <c r="C14" s="103">
        <f>SUM('діто-дні'!D23)</f>
        <v>0</v>
      </c>
      <c r="D14" s="103">
        <f>SUM('діто-дні'!E23)</f>
        <v>0</v>
      </c>
      <c r="E14" s="103">
        <f>SUM('діто-дні'!F23)</f>
        <v>0</v>
      </c>
      <c r="F14" s="103">
        <f>SUM('діто-дні'!G23)</f>
        <v>0</v>
      </c>
      <c r="G14" s="103">
        <f>SUM('діто-дні'!H23)</f>
        <v>0</v>
      </c>
      <c r="H14" s="103">
        <f>SUM('діто-дні'!I23)</f>
        <v>0</v>
      </c>
      <c r="I14" s="103">
        <f>SUM('діто-дні'!J23)</f>
        <v>0</v>
      </c>
      <c r="J14" s="103">
        <f>SUM('діто-дні'!K23)</f>
        <v>0</v>
      </c>
      <c r="K14" s="103">
        <f>SUM('діто-дні'!L23)</f>
        <v>0</v>
      </c>
      <c r="L14" s="103">
        <f>SUM('діто-дні'!M23)</f>
        <v>0</v>
      </c>
      <c r="M14" s="103">
        <f>SUM('діто-дні'!N23)</f>
        <v>0</v>
      </c>
      <c r="N14" s="103">
        <f>SUM('діто-дні'!O23)</f>
        <v>0</v>
      </c>
      <c r="O14" s="22">
        <f>SUM(C14:N14)</f>
        <v>0</v>
      </c>
    </row>
    <row r="15" spans="1:15" ht="18.75">
      <c r="A15" s="622"/>
      <c r="B15" s="23" t="s">
        <v>220</v>
      </c>
      <c r="C15" s="102">
        <f aca="true" t="shared" si="4" ref="C15:J15">C12+(C12*10%)</f>
        <v>0</v>
      </c>
      <c r="D15" s="102">
        <f t="shared" si="4"/>
        <v>0</v>
      </c>
      <c r="E15" s="102">
        <f t="shared" si="4"/>
        <v>0</v>
      </c>
      <c r="F15" s="102">
        <f t="shared" si="4"/>
        <v>0</v>
      </c>
      <c r="G15" s="102">
        <f t="shared" si="4"/>
        <v>0</v>
      </c>
      <c r="H15" s="102">
        <f t="shared" si="4"/>
        <v>0</v>
      </c>
      <c r="I15" s="102">
        <f t="shared" si="4"/>
        <v>0</v>
      </c>
      <c r="J15" s="102">
        <f t="shared" si="4"/>
        <v>0</v>
      </c>
      <c r="K15" s="102">
        <f>ROUND(G15*40%,2)</f>
        <v>0</v>
      </c>
      <c r="L15" s="102">
        <f>ROUND(H15*40%,2)</f>
        <v>0</v>
      </c>
      <c r="M15" s="102">
        <f>ROUND(I15*40%,2)</f>
        <v>0</v>
      </c>
      <c r="N15" s="102">
        <f>ROUND(J15*40%,2)</f>
        <v>0</v>
      </c>
      <c r="O15" s="104" t="s">
        <v>281</v>
      </c>
    </row>
    <row r="16" spans="1:16" ht="18.75">
      <c r="A16" s="623"/>
      <c r="B16" s="23" t="s">
        <v>147</v>
      </c>
      <c r="C16" s="103">
        <f aca="true" t="shared" si="5" ref="C16:N16">C14*C15</f>
        <v>0</v>
      </c>
      <c r="D16" s="103">
        <f t="shared" si="5"/>
        <v>0</v>
      </c>
      <c r="E16" s="103">
        <f t="shared" si="5"/>
        <v>0</v>
      </c>
      <c r="F16" s="103">
        <f t="shared" si="5"/>
        <v>0</v>
      </c>
      <c r="G16" s="103">
        <f t="shared" si="5"/>
        <v>0</v>
      </c>
      <c r="H16" s="103">
        <f t="shared" si="5"/>
        <v>0</v>
      </c>
      <c r="I16" s="103">
        <f t="shared" si="5"/>
        <v>0</v>
      </c>
      <c r="J16" s="103">
        <f t="shared" si="5"/>
        <v>0</v>
      </c>
      <c r="K16" s="103">
        <f t="shared" si="5"/>
        <v>0</v>
      </c>
      <c r="L16" s="103">
        <f t="shared" si="5"/>
        <v>0</v>
      </c>
      <c r="M16" s="103">
        <f t="shared" si="5"/>
        <v>0</v>
      </c>
      <c r="N16" s="103">
        <f t="shared" si="5"/>
        <v>0</v>
      </c>
      <c r="O16" s="105">
        <f>SUM(C16:N16)</f>
        <v>0</v>
      </c>
      <c r="P16" s="10">
        <f>O13+O16</f>
        <v>0</v>
      </c>
    </row>
    <row r="17" spans="1:15" ht="18.75">
      <c r="A17" s="621" t="s">
        <v>289</v>
      </c>
      <c r="B17" s="23" t="s">
        <v>214</v>
      </c>
      <c r="C17" s="101">
        <f>SUM('діто-дні'!D32)</f>
        <v>0</v>
      </c>
      <c r="D17" s="101">
        <f>SUM('діто-дні'!E32)</f>
        <v>0</v>
      </c>
      <c r="E17" s="101">
        <f>SUM('діто-дні'!F32)</f>
        <v>0</v>
      </c>
      <c r="F17" s="101">
        <f>SUM('діто-дні'!G32)</f>
        <v>0</v>
      </c>
      <c r="G17" s="101">
        <f>SUM('діто-дні'!H32)</f>
        <v>0</v>
      </c>
      <c r="H17" s="101">
        <f>SUM('діто-дні'!I32)</f>
        <v>0</v>
      </c>
      <c r="I17" s="101">
        <f>SUM('діто-дні'!J32)</f>
        <v>0</v>
      </c>
      <c r="J17" s="101">
        <f>SUM('діто-дні'!K32)</f>
        <v>0</v>
      </c>
      <c r="K17" s="101">
        <f>SUM('діто-дні'!L32)</f>
        <v>0</v>
      </c>
      <c r="L17" s="101">
        <f>SUM('діто-дні'!M32)</f>
        <v>0</v>
      </c>
      <c r="M17" s="101">
        <f>SUM('діто-дні'!N32)</f>
        <v>0</v>
      </c>
      <c r="N17" s="101">
        <f>SUM('діто-дні'!O32)</f>
        <v>0</v>
      </c>
      <c r="O17" s="22">
        <f>SUM(C17:N17)</f>
        <v>0</v>
      </c>
    </row>
    <row r="18" spans="1:15" ht="18.75">
      <c r="A18" s="622"/>
      <c r="B18" s="23" t="s">
        <v>220</v>
      </c>
      <c r="C18" s="102"/>
      <c r="D18" s="102"/>
      <c r="E18" s="102"/>
      <c r="F18" s="103"/>
      <c r="G18" s="102"/>
      <c r="H18" s="102"/>
      <c r="I18" s="102"/>
      <c r="J18" s="103"/>
      <c r="K18" s="102"/>
      <c r="L18" s="102"/>
      <c r="M18" s="102"/>
      <c r="N18" s="102"/>
      <c r="O18" s="104" t="s">
        <v>281</v>
      </c>
    </row>
    <row r="19" spans="1:15" ht="18.75">
      <c r="A19" s="623"/>
      <c r="B19" s="23" t="s">
        <v>147</v>
      </c>
      <c r="C19" s="103">
        <f aca="true" t="shared" si="6" ref="C19:N19">C17*C18</f>
        <v>0</v>
      </c>
      <c r="D19" s="103">
        <f t="shared" si="6"/>
        <v>0</v>
      </c>
      <c r="E19" s="103">
        <f t="shared" si="6"/>
        <v>0</v>
      </c>
      <c r="F19" s="103">
        <f t="shared" si="6"/>
        <v>0</v>
      </c>
      <c r="G19" s="103">
        <f t="shared" si="6"/>
        <v>0</v>
      </c>
      <c r="H19" s="103">
        <f t="shared" si="6"/>
        <v>0</v>
      </c>
      <c r="I19" s="103">
        <f t="shared" si="6"/>
        <v>0</v>
      </c>
      <c r="J19" s="103">
        <f t="shared" si="6"/>
        <v>0</v>
      </c>
      <c r="K19" s="103">
        <f t="shared" si="6"/>
        <v>0</v>
      </c>
      <c r="L19" s="103">
        <f t="shared" si="6"/>
        <v>0</v>
      </c>
      <c r="M19" s="103">
        <f t="shared" si="6"/>
        <v>0</v>
      </c>
      <c r="N19" s="103">
        <f t="shared" si="6"/>
        <v>0</v>
      </c>
      <c r="O19" s="105">
        <f>SUM(C19:N19)</f>
        <v>0</v>
      </c>
    </row>
    <row r="20" spans="1:15" ht="18.75">
      <c r="A20" s="621" t="s">
        <v>290</v>
      </c>
      <c r="B20" s="23" t="s">
        <v>214</v>
      </c>
      <c r="C20" s="103">
        <f>SUM('діто-дні'!D33)</f>
        <v>0</v>
      </c>
      <c r="D20" s="103">
        <f>SUM('діто-дні'!E33)</f>
        <v>0</v>
      </c>
      <c r="E20" s="103">
        <f>SUM('діто-дні'!F33)</f>
        <v>0</v>
      </c>
      <c r="F20" s="103">
        <f>SUM('діто-дні'!G33)</f>
        <v>0</v>
      </c>
      <c r="G20" s="103">
        <f>SUM('діто-дні'!H33)</f>
        <v>0</v>
      </c>
      <c r="H20" s="103">
        <f>SUM('діто-дні'!I33)</f>
        <v>0</v>
      </c>
      <c r="I20" s="103">
        <f>SUM('діто-дні'!J33)</f>
        <v>0</v>
      </c>
      <c r="J20" s="103">
        <f>SUM('діто-дні'!K33)</f>
        <v>0</v>
      </c>
      <c r="K20" s="103">
        <f>SUM('діто-дні'!L33)</f>
        <v>0</v>
      </c>
      <c r="L20" s="103">
        <f>SUM('діто-дні'!M33)</f>
        <v>0</v>
      </c>
      <c r="M20" s="103">
        <f>SUM('діто-дні'!N33)</f>
        <v>0</v>
      </c>
      <c r="N20" s="103">
        <f>SUM('діто-дні'!O33)</f>
        <v>0</v>
      </c>
      <c r="O20" s="22">
        <f>SUM(C20:N20)</f>
        <v>0</v>
      </c>
    </row>
    <row r="21" spans="1:15" ht="18.75">
      <c r="A21" s="622"/>
      <c r="B21" s="23" t="s">
        <v>220</v>
      </c>
      <c r="C21" s="102">
        <f aca="true" t="shared" si="7" ref="C21:J21">C18+(C18*10%)</f>
        <v>0</v>
      </c>
      <c r="D21" s="102">
        <f t="shared" si="7"/>
        <v>0</v>
      </c>
      <c r="E21" s="102">
        <f t="shared" si="7"/>
        <v>0</v>
      </c>
      <c r="F21" s="102">
        <f t="shared" si="7"/>
        <v>0</v>
      </c>
      <c r="G21" s="102">
        <f t="shared" si="7"/>
        <v>0</v>
      </c>
      <c r="H21" s="102">
        <f t="shared" si="7"/>
        <v>0</v>
      </c>
      <c r="I21" s="102">
        <f t="shared" si="7"/>
        <v>0</v>
      </c>
      <c r="J21" s="102">
        <f t="shared" si="7"/>
        <v>0</v>
      </c>
      <c r="K21" s="102">
        <f>ROUND(G21*40%,2)</f>
        <v>0</v>
      </c>
      <c r="L21" s="102">
        <f>ROUND(H21*40%,2)</f>
        <v>0</v>
      </c>
      <c r="M21" s="102">
        <f>ROUND(I21*40%,2)</f>
        <v>0</v>
      </c>
      <c r="N21" s="102">
        <f>ROUND(J21*40%,2)</f>
        <v>0</v>
      </c>
      <c r="O21" s="104" t="s">
        <v>281</v>
      </c>
    </row>
    <row r="22" spans="1:16" ht="18.75">
      <c r="A22" s="623"/>
      <c r="B22" s="23" t="s">
        <v>147</v>
      </c>
      <c r="C22" s="103">
        <f aca="true" t="shared" si="8" ref="C22:N22">C20*C21</f>
        <v>0</v>
      </c>
      <c r="D22" s="103">
        <f t="shared" si="8"/>
        <v>0</v>
      </c>
      <c r="E22" s="103">
        <f t="shared" si="8"/>
        <v>0</v>
      </c>
      <c r="F22" s="103">
        <f t="shared" si="8"/>
        <v>0</v>
      </c>
      <c r="G22" s="103">
        <f t="shared" si="8"/>
        <v>0</v>
      </c>
      <c r="H22" s="103">
        <f t="shared" si="8"/>
        <v>0</v>
      </c>
      <c r="I22" s="103">
        <f t="shared" si="8"/>
        <v>0</v>
      </c>
      <c r="J22" s="103">
        <f t="shared" si="8"/>
        <v>0</v>
      </c>
      <c r="K22" s="103">
        <f t="shared" si="8"/>
        <v>0</v>
      </c>
      <c r="L22" s="103">
        <f t="shared" si="8"/>
        <v>0</v>
      </c>
      <c r="M22" s="103">
        <f t="shared" si="8"/>
        <v>0</v>
      </c>
      <c r="N22" s="103">
        <f t="shared" si="8"/>
        <v>0</v>
      </c>
      <c r="O22" s="105">
        <f>SUM(C22:N22)</f>
        <v>0</v>
      </c>
      <c r="P22" s="10">
        <f>O19+O22</f>
        <v>0</v>
      </c>
    </row>
    <row r="23" spans="1:15" ht="18.75">
      <c r="A23" s="621" t="s">
        <v>291</v>
      </c>
      <c r="B23" s="23" t="s">
        <v>214</v>
      </c>
      <c r="C23" s="101">
        <f>SUM('діто-дні'!D42)</f>
        <v>0</v>
      </c>
      <c r="D23" s="101">
        <f>SUM('діто-дні'!E42)</f>
        <v>0</v>
      </c>
      <c r="E23" s="101">
        <f>SUM('діто-дні'!F42)</f>
        <v>0</v>
      </c>
      <c r="F23" s="101">
        <f>SUM('діто-дні'!G42)</f>
        <v>0</v>
      </c>
      <c r="G23" s="101">
        <f>SUM('діто-дні'!H42)</f>
        <v>0</v>
      </c>
      <c r="H23" s="101">
        <f>SUM('діто-дні'!I42)</f>
        <v>0</v>
      </c>
      <c r="I23" s="101">
        <f>SUM('діто-дні'!J42)</f>
        <v>0</v>
      </c>
      <c r="J23" s="101">
        <f>SUM('діто-дні'!K42)</f>
        <v>0</v>
      </c>
      <c r="K23" s="101">
        <f>SUM('діто-дні'!L42)</f>
        <v>0</v>
      </c>
      <c r="L23" s="101">
        <f>SUM('діто-дні'!M42)</f>
        <v>0</v>
      </c>
      <c r="M23" s="101">
        <f>SUM('діто-дні'!N42)</f>
        <v>0</v>
      </c>
      <c r="N23" s="101">
        <f>SUM('діто-дні'!O42)</f>
        <v>0</v>
      </c>
      <c r="O23" s="22">
        <f>SUM(C23:N23)</f>
        <v>0</v>
      </c>
    </row>
    <row r="24" spans="1:15" ht="18.75">
      <c r="A24" s="622"/>
      <c r="B24" s="23" t="s">
        <v>220</v>
      </c>
      <c r="C24" s="102"/>
      <c r="D24" s="102"/>
      <c r="E24" s="102"/>
      <c r="F24" s="103"/>
      <c r="G24" s="102"/>
      <c r="H24" s="102"/>
      <c r="I24" s="102"/>
      <c r="J24" s="103"/>
      <c r="K24" s="102"/>
      <c r="L24" s="102"/>
      <c r="M24" s="102"/>
      <c r="N24" s="102"/>
      <c r="O24" s="104" t="s">
        <v>281</v>
      </c>
    </row>
    <row r="25" spans="1:15" ht="18.75">
      <c r="A25" s="623"/>
      <c r="B25" s="23" t="s">
        <v>147</v>
      </c>
      <c r="C25" s="103">
        <f aca="true" t="shared" si="9" ref="C25:N25">C23*C24</f>
        <v>0</v>
      </c>
      <c r="D25" s="103">
        <f t="shared" si="9"/>
        <v>0</v>
      </c>
      <c r="E25" s="103">
        <f t="shared" si="9"/>
        <v>0</v>
      </c>
      <c r="F25" s="103">
        <f t="shared" si="9"/>
        <v>0</v>
      </c>
      <c r="G25" s="103">
        <f t="shared" si="9"/>
        <v>0</v>
      </c>
      <c r="H25" s="103">
        <f t="shared" si="9"/>
        <v>0</v>
      </c>
      <c r="I25" s="103">
        <f t="shared" si="9"/>
        <v>0</v>
      </c>
      <c r="J25" s="103">
        <f t="shared" si="9"/>
        <v>0</v>
      </c>
      <c r="K25" s="103">
        <f t="shared" si="9"/>
        <v>0</v>
      </c>
      <c r="L25" s="103">
        <f t="shared" si="9"/>
        <v>0</v>
      </c>
      <c r="M25" s="103">
        <f t="shared" si="9"/>
        <v>0</v>
      </c>
      <c r="N25" s="103">
        <f t="shared" si="9"/>
        <v>0</v>
      </c>
      <c r="O25" s="105">
        <f>SUM(C25:N25)</f>
        <v>0</v>
      </c>
    </row>
    <row r="26" spans="1:15" ht="18.75">
      <c r="A26" s="621" t="s">
        <v>292</v>
      </c>
      <c r="B26" s="23" t="s">
        <v>214</v>
      </c>
      <c r="C26" s="103">
        <f>SUM('діто-дні'!D43)</f>
        <v>0</v>
      </c>
      <c r="D26" s="103">
        <f>SUM('діто-дні'!E43)</f>
        <v>0</v>
      </c>
      <c r="E26" s="103">
        <f>SUM('діто-дні'!F43)</f>
        <v>0</v>
      </c>
      <c r="F26" s="103">
        <f>SUM('діто-дні'!G43)</f>
        <v>0</v>
      </c>
      <c r="G26" s="103">
        <f>SUM('діто-дні'!H43)</f>
        <v>0</v>
      </c>
      <c r="H26" s="103">
        <f>SUM('діто-дні'!I43)</f>
        <v>0</v>
      </c>
      <c r="I26" s="103">
        <f>SUM('діто-дні'!J43)</f>
        <v>0</v>
      </c>
      <c r="J26" s="103">
        <f>SUM('діто-дні'!K43)</f>
        <v>0</v>
      </c>
      <c r="K26" s="103">
        <f>SUM('діто-дні'!L43)</f>
        <v>0</v>
      </c>
      <c r="L26" s="103">
        <f>SUM('діто-дні'!M43)</f>
        <v>0</v>
      </c>
      <c r="M26" s="103">
        <f>SUM('діто-дні'!N43)</f>
        <v>0</v>
      </c>
      <c r="N26" s="103">
        <f>SUM('діто-дні'!O43)</f>
        <v>0</v>
      </c>
      <c r="O26" s="22">
        <f>SUM(C26:N26)</f>
        <v>0</v>
      </c>
    </row>
    <row r="27" spans="1:15" ht="18.75">
      <c r="A27" s="622"/>
      <c r="B27" s="23" t="s">
        <v>220</v>
      </c>
      <c r="C27" s="102">
        <f aca="true" t="shared" si="10" ref="C27:J27">C24+(C24*10%)</f>
        <v>0</v>
      </c>
      <c r="D27" s="102">
        <f t="shared" si="10"/>
        <v>0</v>
      </c>
      <c r="E27" s="102">
        <f t="shared" si="10"/>
        <v>0</v>
      </c>
      <c r="F27" s="102">
        <f t="shared" si="10"/>
        <v>0</v>
      </c>
      <c r="G27" s="102">
        <f t="shared" si="10"/>
        <v>0</v>
      </c>
      <c r="H27" s="102">
        <f t="shared" si="10"/>
        <v>0</v>
      </c>
      <c r="I27" s="102">
        <f t="shared" si="10"/>
        <v>0</v>
      </c>
      <c r="J27" s="102">
        <f t="shared" si="10"/>
        <v>0</v>
      </c>
      <c r="K27" s="102">
        <f>ROUND(G27*40%,2)</f>
        <v>0</v>
      </c>
      <c r="L27" s="102">
        <f>ROUND(H27*40%,2)</f>
        <v>0</v>
      </c>
      <c r="M27" s="102">
        <f>ROUND(I27*40%,2)</f>
        <v>0</v>
      </c>
      <c r="N27" s="102">
        <f>ROUND(J27*40%,2)</f>
        <v>0</v>
      </c>
      <c r="O27" s="104" t="s">
        <v>281</v>
      </c>
    </row>
    <row r="28" spans="1:16" ht="18.75">
      <c r="A28" s="623"/>
      <c r="B28" s="23" t="s">
        <v>147</v>
      </c>
      <c r="C28" s="103">
        <f aca="true" t="shared" si="11" ref="C28:N28">C26*C27</f>
        <v>0</v>
      </c>
      <c r="D28" s="103">
        <f t="shared" si="11"/>
        <v>0</v>
      </c>
      <c r="E28" s="103">
        <f t="shared" si="11"/>
        <v>0</v>
      </c>
      <c r="F28" s="103">
        <f t="shared" si="11"/>
        <v>0</v>
      </c>
      <c r="G28" s="103">
        <f t="shared" si="11"/>
        <v>0</v>
      </c>
      <c r="H28" s="103">
        <f t="shared" si="11"/>
        <v>0</v>
      </c>
      <c r="I28" s="103">
        <f t="shared" si="11"/>
        <v>0</v>
      </c>
      <c r="J28" s="103">
        <f t="shared" si="11"/>
        <v>0</v>
      </c>
      <c r="K28" s="103">
        <f t="shared" si="11"/>
        <v>0</v>
      </c>
      <c r="L28" s="103">
        <f t="shared" si="11"/>
        <v>0</v>
      </c>
      <c r="M28" s="103">
        <f t="shared" si="11"/>
        <v>0</v>
      </c>
      <c r="N28" s="103">
        <f t="shared" si="11"/>
        <v>0</v>
      </c>
      <c r="O28" s="105">
        <f>SUM(C28:N28)</f>
        <v>0</v>
      </c>
      <c r="P28" s="10">
        <f>O25+O28</f>
        <v>0</v>
      </c>
    </row>
    <row r="29" spans="1:15" ht="18.75">
      <c r="A29" s="621" t="s">
        <v>293</v>
      </c>
      <c r="B29" s="23" t="s">
        <v>214</v>
      </c>
      <c r="C29" s="101">
        <f>SUM('діто-дні'!D52)</f>
        <v>0</v>
      </c>
      <c r="D29" s="101">
        <f>SUM('діто-дні'!E52)</f>
        <v>0</v>
      </c>
      <c r="E29" s="101">
        <f>SUM('діто-дні'!F52)</f>
        <v>0</v>
      </c>
      <c r="F29" s="101">
        <f>SUM('діто-дні'!G52)</f>
        <v>0</v>
      </c>
      <c r="G29" s="101">
        <f>SUM('діто-дні'!H52)</f>
        <v>0</v>
      </c>
      <c r="H29" s="101">
        <f>SUM('діто-дні'!I52)</f>
        <v>0</v>
      </c>
      <c r="I29" s="101">
        <f>SUM('діто-дні'!J52)</f>
        <v>0</v>
      </c>
      <c r="J29" s="101">
        <f>SUM('діто-дні'!K52)</f>
        <v>0</v>
      </c>
      <c r="K29" s="101">
        <f>SUM('діто-дні'!L52)</f>
        <v>0</v>
      </c>
      <c r="L29" s="101">
        <f>SUM('діто-дні'!M52)</f>
        <v>0</v>
      </c>
      <c r="M29" s="101">
        <f>SUM('діто-дні'!N52)</f>
        <v>0</v>
      </c>
      <c r="N29" s="101">
        <f>SUM('діто-дні'!O52)</f>
        <v>0</v>
      </c>
      <c r="O29" s="22">
        <f>SUM(C29:N29)</f>
        <v>0</v>
      </c>
    </row>
    <row r="30" spans="1:15" ht="18.75">
      <c r="A30" s="622"/>
      <c r="B30" s="23" t="s">
        <v>220</v>
      </c>
      <c r="C30" s="102"/>
      <c r="D30" s="102"/>
      <c r="E30" s="102"/>
      <c r="F30" s="103"/>
      <c r="G30" s="102"/>
      <c r="H30" s="102"/>
      <c r="I30" s="102"/>
      <c r="J30" s="103"/>
      <c r="K30" s="102"/>
      <c r="L30" s="102"/>
      <c r="M30" s="102"/>
      <c r="N30" s="102"/>
      <c r="O30" s="104" t="s">
        <v>281</v>
      </c>
    </row>
    <row r="31" spans="1:15" ht="18.75">
      <c r="A31" s="623"/>
      <c r="B31" s="23" t="s">
        <v>147</v>
      </c>
      <c r="C31" s="103">
        <f aca="true" t="shared" si="12" ref="C31:N31">C29*C30</f>
        <v>0</v>
      </c>
      <c r="D31" s="103">
        <f t="shared" si="12"/>
        <v>0</v>
      </c>
      <c r="E31" s="103">
        <f t="shared" si="12"/>
        <v>0</v>
      </c>
      <c r="F31" s="103">
        <f t="shared" si="12"/>
        <v>0</v>
      </c>
      <c r="G31" s="103">
        <f t="shared" si="12"/>
        <v>0</v>
      </c>
      <c r="H31" s="103">
        <f t="shared" si="12"/>
        <v>0</v>
      </c>
      <c r="I31" s="103">
        <f t="shared" si="12"/>
        <v>0</v>
      </c>
      <c r="J31" s="103">
        <f t="shared" si="12"/>
        <v>0</v>
      </c>
      <c r="K31" s="103">
        <f t="shared" si="12"/>
        <v>0</v>
      </c>
      <c r="L31" s="103">
        <f t="shared" si="12"/>
        <v>0</v>
      </c>
      <c r="M31" s="103">
        <f t="shared" si="12"/>
        <v>0</v>
      </c>
      <c r="N31" s="103">
        <f t="shared" si="12"/>
        <v>0</v>
      </c>
      <c r="O31" s="105">
        <f>SUM(C31:N31)</f>
        <v>0</v>
      </c>
    </row>
    <row r="32" spans="1:15" ht="18.75">
      <c r="A32" s="621" t="s">
        <v>294</v>
      </c>
      <c r="B32" s="23" t="s">
        <v>214</v>
      </c>
      <c r="C32" s="103">
        <f>SUM('діто-дні'!D53)</f>
        <v>0</v>
      </c>
      <c r="D32" s="103">
        <f>SUM('діто-дні'!E53)</f>
        <v>0</v>
      </c>
      <c r="E32" s="103">
        <f>SUM('діто-дні'!F53)</f>
        <v>0</v>
      </c>
      <c r="F32" s="103">
        <f>SUM('діто-дні'!G53)</f>
        <v>0</v>
      </c>
      <c r="G32" s="103">
        <f>SUM('діто-дні'!H53)</f>
        <v>0</v>
      </c>
      <c r="H32" s="103">
        <f>SUM('діто-дні'!I53)</f>
        <v>0</v>
      </c>
      <c r="I32" s="103">
        <f>SUM('діто-дні'!J53)</f>
        <v>0</v>
      </c>
      <c r="J32" s="103">
        <f>SUM('діто-дні'!K53)</f>
        <v>0</v>
      </c>
      <c r="K32" s="103">
        <f>SUM('діто-дні'!L53)</f>
        <v>0</v>
      </c>
      <c r="L32" s="103">
        <f>SUM('діто-дні'!M53)</f>
        <v>0</v>
      </c>
      <c r="M32" s="103">
        <f>SUM('діто-дні'!N53)</f>
        <v>0</v>
      </c>
      <c r="N32" s="103">
        <f>SUM('діто-дні'!O53)</f>
        <v>0</v>
      </c>
      <c r="O32" s="22">
        <f>SUM(C32:N32)</f>
        <v>0</v>
      </c>
    </row>
    <row r="33" spans="1:15" ht="18.75">
      <c r="A33" s="622"/>
      <c r="B33" s="23" t="s">
        <v>220</v>
      </c>
      <c r="C33" s="102">
        <f aca="true" t="shared" si="13" ref="C33:J33">C30+(C30*10%)</f>
        <v>0</v>
      </c>
      <c r="D33" s="102">
        <f t="shared" si="13"/>
        <v>0</v>
      </c>
      <c r="E33" s="102">
        <f t="shared" si="13"/>
        <v>0</v>
      </c>
      <c r="F33" s="102">
        <f t="shared" si="13"/>
        <v>0</v>
      </c>
      <c r="G33" s="102">
        <f t="shared" si="13"/>
        <v>0</v>
      </c>
      <c r="H33" s="102">
        <f t="shared" si="13"/>
        <v>0</v>
      </c>
      <c r="I33" s="102">
        <f t="shared" si="13"/>
        <v>0</v>
      </c>
      <c r="J33" s="102">
        <f t="shared" si="13"/>
        <v>0</v>
      </c>
      <c r="K33" s="102">
        <f>ROUND(G33*40%,2)</f>
        <v>0</v>
      </c>
      <c r="L33" s="102">
        <f>ROUND(H33*40%,2)</f>
        <v>0</v>
      </c>
      <c r="M33" s="102">
        <f>ROUND(I33*40%,2)</f>
        <v>0</v>
      </c>
      <c r="N33" s="102">
        <f>ROUND(J33*40%,2)</f>
        <v>0</v>
      </c>
      <c r="O33" s="104" t="s">
        <v>281</v>
      </c>
    </row>
    <row r="34" spans="1:16" ht="18.75">
      <c r="A34" s="623"/>
      <c r="B34" s="23" t="s">
        <v>147</v>
      </c>
      <c r="C34" s="103">
        <f aca="true" t="shared" si="14" ref="C34:N34">C32*C33</f>
        <v>0</v>
      </c>
      <c r="D34" s="103">
        <f t="shared" si="14"/>
        <v>0</v>
      </c>
      <c r="E34" s="103">
        <f t="shared" si="14"/>
        <v>0</v>
      </c>
      <c r="F34" s="103">
        <f t="shared" si="14"/>
        <v>0</v>
      </c>
      <c r="G34" s="103">
        <f t="shared" si="14"/>
        <v>0</v>
      </c>
      <c r="H34" s="103">
        <f t="shared" si="14"/>
        <v>0</v>
      </c>
      <c r="I34" s="103">
        <f t="shared" si="14"/>
        <v>0</v>
      </c>
      <c r="J34" s="103">
        <f t="shared" si="14"/>
        <v>0</v>
      </c>
      <c r="K34" s="103">
        <f t="shared" si="14"/>
        <v>0</v>
      </c>
      <c r="L34" s="103">
        <f t="shared" si="14"/>
        <v>0</v>
      </c>
      <c r="M34" s="103">
        <f t="shared" si="14"/>
        <v>0</v>
      </c>
      <c r="N34" s="103">
        <f t="shared" si="14"/>
        <v>0</v>
      </c>
      <c r="O34" s="105">
        <f>SUM(C34:N34)</f>
        <v>0</v>
      </c>
      <c r="P34" s="10">
        <f>O31+O34</f>
        <v>0</v>
      </c>
    </row>
    <row r="35" spans="1:15" ht="18.75">
      <c r="A35" s="621" t="s">
        <v>295</v>
      </c>
      <c r="B35" s="23" t="s">
        <v>214</v>
      </c>
      <c r="C35" s="101">
        <f>'діто-дні'!D62</f>
        <v>0</v>
      </c>
      <c r="D35" s="101">
        <f>'діто-дні'!E62</f>
        <v>0</v>
      </c>
      <c r="E35" s="101">
        <f>'діто-дні'!F62</f>
        <v>0</v>
      </c>
      <c r="F35" s="101">
        <f>'діто-дні'!G62</f>
        <v>0</v>
      </c>
      <c r="G35" s="101">
        <f>'діто-дні'!H62</f>
        <v>0</v>
      </c>
      <c r="H35" s="101">
        <f>'діто-дні'!I62</f>
        <v>0</v>
      </c>
      <c r="I35" s="101">
        <f>'діто-дні'!J62</f>
        <v>0</v>
      </c>
      <c r="J35" s="101">
        <f>'діто-дні'!K62</f>
        <v>0</v>
      </c>
      <c r="K35" s="101">
        <f>'діто-дні'!L62</f>
        <v>0</v>
      </c>
      <c r="L35" s="101">
        <f>'діто-дні'!M62</f>
        <v>0</v>
      </c>
      <c r="M35" s="101">
        <f>'діто-дні'!N62</f>
        <v>0</v>
      </c>
      <c r="N35" s="101">
        <f>'діто-дні'!O62</f>
        <v>0</v>
      </c>
      <c r="O35" s="22">
        <f>SUM(C35:N35)</f>
        <v>0</v>
      </c>
    </row>
    <row r="36" spans="1:15" ht="18.75">
      <c r="A36" s="622"/>
      <c r="B36" s="23" t="s">
        <v>220</v>
      </c>
      <c r="C36" s="102"/>
      <c r="D36" s="102"/>
      <c r="E36" s="102"/>
      <c r="F36" s="103"/>
      <c r="G36" s="102"/>
      <c r="H36" s="102"/>
      <c r="I36" s="102"/>
      <c r="J36" s="103"/>
      <c r="K36" s="102"/>
      <c r="L36" s="102"/>
      <c r="M36" s="102"/>
      <c r="N36" s="102"/>
      <c r="O36" s="104" t="s">
        <v>281</v>
      </c>
    </row>
    <row r="37" spans="1:15" ht="18.75">
      <c r="A37" s="623"/>
      <c r="B37" s="23" t="s">
        <v>147</v>
      </c>
      <c r="C37" s="103">
        <f aca="true" t="shared" si="15" ref="C37:N37">C35*C36</f>
        <v>0</v>
      </c>
      <c r="D37" s="103">
        <f t="shared" si="15"/>
        <v>0</v>
      </c>
      <c r="E37" s="103">
        <f t="shared" si="15"/>
        <v>0</v>
      </c>
      <c r="F37" s="103">
        <f t="shared" si="15"/>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5">
        <f>SUM(C37:N37)</f>
        <v>0</v>
      </c>
    </row>
    <row r="38" spans="1:15" ht="18.75">
      <c r="A38" s="621" t="s">
        <v>296</v>
      </c>
      <c r="B38" s="23" t="s">
        <v>214</v>
      </c>
      <c r="C38" s="103">
        <f>'діто-дні'!D63</f>
        <v>0</v>
      </c>
      <c r="D38" s="103">
        <f>'діто-дні'!E63</f>
        <v>0</v>
      </c>
      <c r="E38" s="103">
        <f>'діто-дні'!F63</f>
        <v>0</v>
      </c>
      <c r="F38" s="103">
        <f>'діто-дні'!G63</f>
        <v>0</v>
      </c>
      <c r="G38" s="103">
        <f>'діто-дні'!H63</f>
        <v>0</v>
      </c>
      <c r="H38" s="103">
        <f>'діто-дні'!I63</f>
        <v>0</v>
      </c>
      <c r="I38" s="103">
        <f>'діто-дні'!J63</f>
        <v>0</v>
      </c>
      <c r="J38" s="103">
        <f>'діто-дні'!K63</f>
        <v>0</v>
      </c>
      <c r="K38" s="103">
        <f>'діто-дні'!L63</f>
        <v>0</v>
      </c>
      <c r="L38" s="103">
        <f>'діто-дні'!M63</f>
        <v>0</v>
      </c>
      <c r="M38" s="103">
        <f>'діто-дні'!N63</f>
        <v>0</v>
      </c>
      <c r="N38" s="103">
        <f>'діто-дні'!O63</f>
        <v>0</v>
      </c>
      <c r="O38" s="22">
        <f>SUM(C38:N38)</f>
        <v>0</v>
      </c>
    </row>
    <row r="39" spans="1:15" ht="18.75">
      <c r="A39" s="622"/>
      <c r="B39" s="23" t="s">
        <v>220</v>
      </c>
      <c r="C39" s="102">
        <f aca="true" t="shared" si="16" ref="C39:J39">C36+(C36*10%)</f>
        <v>0</v>
      </c>
      <c r="D39" s="102">
        <f t="shared" si="16"/>
        <v>0</v>
      </c>
      <c r="E39" s="102">
        <f t="shared" si="16"/>
        <v>0</v>
      </c>
      <c r="F39" s="102">
        <f t="shared" si="16"/>
        <v>0</v>
      </c>
      <c r="G39" s="102">
        <f t="shared" si="16"/>
        <v>0</v>
      </c>
      <c r="H39" s="102">
        <f t="shared" si="16"/>
        <v>0</v>
      </c>
      <c r="I39" s="102">
        <f t="shared" si="16"/>
        <v>0</v>
      </c>
      <c r="J39" s="102">
        <f t="shared" si="16"/>
        <v>0</v>
      </c>
      <c r="K39" s="102">
        <f>ROUND(G39*40%,2)</f>
        <v>0</v>
      </c>
      <c r="L39" s="102">
        <f>ROUND(H39*40%,2)</f>
        <v>0</v>
      </c>
      <c r="M39" s="102">
        <f>ROUND(I39*40%,2)</f>
        <v>0</v>
      </c>
      <c r="N39" s="102">
        <f>ROUND(J39*40%,2)</f>
        <v>0</v>
      </c>
      <c r="O39" s="104" t="s">
        <v>281</v>
      </c>
    </row>
    <row r="40" spans="1:16" ht="18.75">
      <c r="A40" s="623"/>
      <c r="B40" s="23" t="s">
        <v>147</v>
      </c>
      <c r="C40" s="103">
        <f aca="true" t="shared" si="17" ref="C40:N40">C38*C39</f>
        <v>0</v>
      </c>
      <c r="D40" s="103">
        <f t="shared" si="17"/>
        <v>0</v>
      </c>
      <c r="E40" s="103">
        <f t="shared" si="17"/>
        <v>0</v>
      </c>
      <c r="F40" s="103">
        <f t="shared" si="17"/>
        <v>0</v>
      </c>
      <c r="G40" s="103">
        <f t="shared" si="17"/>
        <v>0</v>
      </c>
      <c r="H40" s="103">
        <f t="shared" si="17"/>
        <v>0</v>
      </c>
      <c r="I40" s="103">
        <f t="shared" si="17"/>
        <v>0</v>
      </c>
      <c r="J40" s="103">
        <f t="shared" si="17"/>
        <v>0</v>
      </c>
      <c r="K40" s="103">
        <f t="shared" si="17"/>
        <v>0</v>
      </c>
      <c r="L40" s="103">
        <f t="shared" si="17"/>
        <v>0</v>
      </c>
      <c r="M40" s="103">
        <f t="shared" si="17"/>
        <v>0</v>
      </c>
      <c r="N40" s="103">
        <f t="shared" si="17"/>
        <v>0</v>
      </c>
      <c r="O40" s="105">
        <f>SUM(C40:N40)</f>
        <v>0</v>
      </c>
      <c r="P40" s="10">
        <f>O37+O40</f>
        <v>0</v>
      </c>
    </row>
    <row r="41" spans="1:15" ht="18.75">
      <c r="A41" s="621" t="s">
        <v>297</v>
      </c>
      <c r="B41" s="23" t="s">
        <v>214</v>
      </c>
      <c r="C41" s="101">
        <f>'діто-дні'!D72</f>
        <v>0</v>
      </c>
      <c r="D41" s="101">
        <f>'діто-дні'!E72</f>
        <v>0</v>
      </c>
      <c r="E41" s="101">
        <f>'діто-дні'!F72</f>
        <v>0</v>
      </c>
      <c r="F41" s="101">
        <f>'діто-дні'!G72</f>
        <v>0</v>
      </c>
      <c r="G41" s="101">
        <f>'діто-дні'!H72</f>
        <v>0</v>
      </c>
      <c r="H41" s="101">
        <f>'діто-дні'!I72</f>
        <v>0</v>
      </c>
      <c r="I41" s="101">
        <f>'діто-дні'!J72</f>
        <v>0</v>
      </c>
      <c r="J41" s="101">
        <f>'діто-дні'!K72</f>
        <v>0</v>
      </c>
      <c r="K41" s="101">
        <f>'діто-дні'!L72</f>
        <v>0</v>
      </c>
      <c r="L41" s="101">
        <f>'діто-дні'!M72</f>
        <v>0</v>
      </c>
      <c r="M41" s="101">
        <f>'діто-дні'!N72</f>
        <v>0</v>
      </c>
      <c r="N41" s="101">
        <f>'діто-дні'!O72</f>
        <v>0</v>
      </c>
      <c r="O41" s="22">
        <f>SUM(C41:N41)</f>
        <v>0</v>
      </c>
    </row>
    <row r="42" spans="1:15" ht="18.75">
      <c r="A42" s="622"/>
      <c r="B42" s="23" t="s">
        <v>220</v>
      </c>
      <c r="C42" s="102"/>
      <c r="D42" s="102"/>
      <c r="E42" s="102"/>
      <c r="F42" s="103"/>
      <c r="G42" s="102"/>
      <c r="H42" s="102"/>
      <c r="I42" s="102"/>
      <c r="J42" s="103"/>
      <c r="K42" s="102"/>
      <c r="L42" s="102"/>
      <c r="M42" s="102"/>
      <c r="N42" s="102"/>
      <c r="O42" s="104" t="s">
        <v>281</v>
      </c>
    </row>
    <row r="43" spans="1:15" ht="18.75">
      <c r="A43" s="623"/>
      <c r="B43" s="23" t="s">
        <v>147</v>
      </c>
      <c r="C43" s="103">
        <f aca="true" t="shared" si="18" ref="C43:N43">C41*C42</f>
        <v>0</v>
      </c>
      <c r="D43" s="103">
        <f t="shared" si="18"/>
        <v>0</v>
      </c>
      <c r="E43" s="103">
        <f t="shared" si="18"/>
        <v>0</v>
      </c>
      <c r="F43" s="103">
        <f t="shared" si="18"/>
        <v>0</v>
      </c>
      <c r="G43" s="103">
        <f t="shared" si="18"/>
        <v>0</v>
      </c>
      <c r="H43" s="103">
        <f t="shared" si="18"/>
        <v>0</v>
      </c>
      <c r="I43" s="103">
        <f t="shared" si="18"/>
        <v>0</v>
      </c>
      <c r="J43" s="103">
        <f t="shared" si="18"/>
        <v>0</v>
      </c>
      <c r="K43" s="103">
        <f t="shared" si="18"/>
        <v>0</v>
      </c>
      <c r="L43" s="103">
        <f t="shared" si="18"/>
        <v>0</v>
      </c>
      <c r="M43" s="103">
        <f t="shared" si="18"/>
        <v>0</v>
      </c>
      <c r="N43" s="103">
        <f t="shared" si="18"/>
        <v>0</v>
      </c>
      <c r="O43" s="105">
        <f>SUM(C43:N43)</f>
        <v>0</v>
      </c>
    </row>
    <row r="44" spans="1:15" ht="18.75">
      <c r="A44" s="621" t="s">
        <v>298</v>
      </c>
      <c r="B44" s="23" t="s">
        <v>214</v>
      </c>
      <c r="C44" s="103">
        <f>'діто-дні'!D73</f>
        <v>0</v>
      </c>
      <c r="D44" s="103">
        <f>'діто-дні'!E73</f>
        <v>0</v>
      </c>
      <c r="E44" s="103">
        <f>'діто-дні'!F73</f>
        <v>0</v>
      </c>
      <c r="F44" s="103">
        <f>'діто-дні'!G73</f>
        <v>0</v>
      </c>
      <c r="G44" s="103">
        <f>'діто-дні'!H73</f>
        <v>0</v>
      </c>
      <c r="H44" s="103">
        <f>'діто-дні'!I73</f>
        <v>0</v>
      </c>
      <c r="I44" s="103">
        <f>'діто-дні'!J73</f>
        <v>0</v>
      </c>
      <c r="J44" s="103">
        <f>'діто-дні'!K73</f>
        <v>0</v>
      </c>
      <c r="K44" s="103">
        <f>'діто-дні'!L73</f>
        <v>0</v>
      </c>
      <c r="L44" s="103">
        <f>'діто-дні'!M73</f>
        <v>0</v>
      </c>
      <c r="M44" s="103">
        <f>'діто-дні'!N73</f>
        <v>0</v>
      </c>
      <c r="N44" s="103">
        <f>'діто-дні'!O73</f>
        <v>0</v>
      </c>
      <c r="O44" s="22">
        <f>SUM(C44:N44)</f>
        <v>0</v>
      </c>
    </row>
    <row r="45" spans="1:15" ht="18.75">
      <c r="A45" s="622"/>
      <c r="B45" s="23" t="s">
        <v>220</v>
      </c>
      <c r="C45" s="102">
        <f aca="true" t="shared" si="19" ref="C45:J45">C42+(C42*10%)</f>
        <v>0</v>
      </c>
      <c r="D45" s="102">
        <f t="shared" si="19"/>
        <v>0</v>
      </c>
      <c r="E45" s="102">
        <f t="shared" si="19"/>
        <v>0</v>
      </c>
      <c r="F45" s="102">
        <f t="shared" si="19"/>
        <v>0</v>
      </c>
      <c r="G45" s="102">
        <f t="shared" si="19"/>
        <v>0</v>
      </c>
      <c r="H45" s="102">
        <f t="shared" si="19"/>
        <v>0</v>
      </c>
      <c r="I45" s="102">
        <f t="shared" si="19"/>
        <v>0</v>
      </c>
      <c r="J45" s="102">
        <f t="shared" si="19"/>
        <v>0</v>
      </c>
      <c r="K45" s="102">
        <f>ROUND(G45*40%,2)</f>
        <v>0</v>
      </c>
      <c r="L45" s="102">
        <f>ROUND(H45*40%,2)</f>
        <v>0</v>
      </c>
      <c r="M45" s="102">
        <f>ROUND(I45*40%,2)</f>
        <v>0</v>
      </c>
      <c r="N45" s="102">
        <f>ROUND(J45*40%,2)</f>
        <v>0</v>
      </c>
      <c r="O45" s="104" t="s">
        <v>281</v>
      </c>
    </row>
    <row r="46" spans="1:16" ht="18.75">
      <c r="A46" s="623"/>
      <c r="B46" s="23" t="s">
        <v>147</v>
      </c>
      <c r="C46" s="103">
        <f aca="true" t="shared" si="20" ref="C46:N46">C44*C45</f>
        <v>0</v>
      </c>
      <c r="D46" s="103">
        <f t="shared" si="20"/>
        <v>0</v>
      </c>
      <c r="E46" s="103">
        <f t="shared" si="20"/>
        <v>0</v>
      </c>
      <c r="F46" s="103">
        <f t="shared" si="20"/>
        <v>0</v>
      </c>
      <c r="G46" s="103">
        <f t="shared" si="20"/>
        <v>0</v>
      </c>
      <c r="H46" s="103">
        <f t="shared" si="20"/>
        <v>0</v>
      </c>
      <c r="I46" s="103">
        <f t="shared" si="20"/>
        <v>0</v>
      </c>
      <c r="J46" s="103">
        <f t="shared" si="20"/>
        <v>0</v>
      </c>
      <c r="K46" s="103">
        <f t="shared" si="20"/>
        <v>0</v>
      </c>
      <c r="L46" s="103">
        <f t="shared" si="20"/>
        <v>0</v>
      </c>
      <c r="M46" s="103">
        <f t="shared" si="20"/>
        <v>0</v>
      </c>
      <c r="N46" s="103">
        <f t="shared" si="20"/>
        <v>0</v>
      </c>
      <c r="O46" s="105">
        <f>SUM(C46:N46)</f>
        <v>0</v>
      </c>
      <c r="P46" s="10">
        <f>O43+O46</f>
        <v>0</v>
      </c>
    </row>
    <row r="47" spans="1:15" ht="18.75">
      <c r="A47" s="621" t="s">
        <v>299</v>
      </c>
      <c r="B47" s="23" t="s">
        <v>214</v>
      </c>
      <c r="C47" s="101">
        <f>'діто-дні'!D82</f>
        <v>0</v>
      </c>
      <c r="D47" s="101">
        <f>'діто-дні'!E82</f>
        <v>0</v>
      </c>
      <c r="E47" s="101">
        <f>'діто-дні'!F82</f>
        <v>0</v>
      </c>
      <c r="F47" s="101">
        <f>'діто-дні'!G82</f>
        <v>0</v>
      </c>
      <c r="G47" s="101">
        <f>'діто-дні'!H82</f>
        <v>0</v>
      </c>
      <c r="H47" s="101">
        <f>'діто-дні'!I82</f>
        <v>0</v>
      </c>
      <c r="I47" s="101">
        <f>'діто-дні'!J82</f>
        <v>0</v>
      </c>
      <c r="J47" s="101">
        <f>'діто-дні'!K82</f>
        <v>0</v>
      </c>
      <c r="K47" s="101">
        <f>'діто-дні'!L82</f>
        <v>0</v>
      </c>
      <c r="L47" s="101">
        <f>'діто-дні'!M82</f>
        <v>0</v>
      </c>
      <c r="M47" s="101">
        <f>'діто-дні'!N82</f>
        <v>0</v>
      </c>
      <c r="N47" s="101">
        <f>'діто-дні'!O82</f>
        <v>0</v>
      </c>
      <c r="O47" s="22">
        <f>SUM(C47:N47)</f>
        <v>0</v>
      </c>
    </row>
    <row r="48" spans="1:15" ht="18.75">
      <c r="A48" s="622"/>
      <c r="B48" s="23" t="s">
        <v>220</v>
      </c>
      <c r="C48" s="102"/>
      <c r="D48" s="102"/>
      <c r="E48" s="102"/>
      <c r="F48" s="103"/>
      <c r="G48" s="102"/>
      <c r="H48" s="102"/>
      <c r="I48" s="102"/>
      <c r="J48" s="103"/>
      <c r="K48" s="102"/>
      <c r="L48" s="102"/>
      <c r="M48" s="102"/>
      <c r="N48" s="102"/>
      <c r="O48" s="104" t="s">
        <v>281</v>
      </c>
    </row>
    <row r="49" spans="1:15" ht="18.75">
      <c r="A49" s="623"/>
      <c r="B49" s="23" t="s">
        <v>147</v>
      </c>
      <c r="C49" s="103">
        <f aca="true" t="shared" si="21" ref="C49:N49">C47*C48</f>
        <v>0</v>
      </c>
      <c r="D49" s="103">
        <f t="shared" si="21"/>
        <v>0</v>
      </c>
      <c r="E49" s="103">
        <f t="shared" si="21"/>
        <v>0</v>
      </c>
      <c r="F49" s="103">
        <f t="shared" si="21"/>
        <v>0</v>
      </c>
      <c r="G49" s="103">
        <f t="shared" si="21"/>
        <v>0</v>
      </c>
      <c r="H49" s="103">
        <f t="shared" si="21"/>
        <v>0</v>
      </c>
      <c r="I49" s="103">
        <f t="shared" si="21"/>
        <v>0</v>
      </c>
      <c r="J49" s="103">
        <f t="shared" si="21"/>
        <v>0</v>
      </c>
      <c r="K49" s="103">
        <f t="shared" si="21"/>
        <v>0</v>
      </c>
      <c r="L49" s="103">
        <f t="shared" si="21"/>
        <v>0</v>
      </c>
      <c r="M49" s="103">
        <f t="shared" si="21"/>
        <v>0</v>
      </c>
      <c r="N49" s="103">
        <f t="shared" si="21"/>
        <v>0</v>
      </c>
      <c r="O49" s="105">
        <f>SUM(C49:N49)</f>
        <v>0</v>
      </c>
    </row>
    <row r="50" spans="1:15" ht="18.75">
      <c r="A50" s="621" t="s">
        <v>300</v>
      </c>
      <c r="B50" s="23" t="s">
        <v>214</v>
      </c>
      <c r="C50" s="103">
        <f>'діто-дні'!D83</f>
        <v>0</v>
      </c>
      <c r="D50" s="103">
        <f>'діто-дні'!E83</f>
        <v>0</v>
      </c>
      <c r="E50" s="103">
        <f>'діто-дні'!F83</f>
        <v>0</v>
      </c>
      <c r="F50" s="103">
        <f>'діто-дні'!G83</f>
        <v>0</v>
      </c>
      <c r="G50" s="103">
        <f>'діто-дні'!H83</f>
        <v>0</v>
      </c>
      <c r="H50" s="103">
        <f>'діто-дні'!I83</f>
        <v>0</v>
      </c>
      <c r="I50" s="103">
        <f>'діто-дні'!J83</f>
        <v>0</v>
      </c>
      <c r="J50" s="103">
        <f>'діто-дні'!K83</f>
        <v>0</v>
      </c>
      <c r="K50" s="103">
        <f>'діто-дні'!L83</f>
        <v>0</v>
      </c>
      <c r="L50" s="103">
        <f>'діто-дні'!M83</f>
        <v>0</v>
      </c>
      <c r="M50" s="103">
        <f>'діто-дні'!N83</f>
        <v>0</v>
      </c>
      <c r="N50" s="103">
        <f>'діто-дні'!O83</f>
        <v>0</v>
      </c>
      <c r="O50" s="22">
        <f>SUM(C50:N50)</f>
        <v>0</v>
      </c>
    </row>
    <row r="51" spans="1:15" ht="18.75">
      <c r="A51" s="622"/>
      <c r="B51" s="23" t="s">
        <v>220</v>
      </c>
      <c r="C51" s="102">
        <f aca="true" t="shared" si="22" ref="C51:J51">C48+(C48*10%)</f>
        <v>0</v>
      </c>
      <c r="D51" s="102">
        <f t="shared" si="22"/>
        <v>0</v>
      </c>
      <c r="E51" s="102">
        <f t="shared" si="22"/>
        <v>0</v>
      </c>
      <c r="F51" s="102">
        <f t="shared" si="22"/>
        <v>0</v>
      </c>
      <c r="G51" s="102">
        <f t="shared" si="22"/>
        <v>0</v>
      </c>
      <c r="H51" s="102">
        <f t="shared" si="22"/>
        <v>0</v>
      </c>
      <c r="I51" s="102">
        <f t="shared" si="22"/>
        <v>0</v>
      </c>
      <c r="J51" s="102">
        <f t="shared" si="22"/>
        <v>0</v>
      </c>
      <c r="K51" s="102">
        <f>ROUND(G51*40%,2)</f>
        <v>0</v>
      </c>
      <c r="L51" s="102">
        <f>ROUND(H51*40%,2)</f>
        <v>0</v>
      </c>
      <c r="M51" s="102">
        <f>ROUND(I51*40%,2)</f>
        <v>0</v>
      </c>
      <c r="N51" s="102">
        <f>ROUND(J51*40%,2)</f>
        <v>0</v>
      </c>
      <c r="O51" s="104" t="s">
        <v>281</v>
      </c>
    </row>
    <row r="52" spans="1:16" ht="18.75">
      <c r="A52" s="623"/>
      <c r="B52" s="23" t="s">
        <v>147</v>
      </c>
      <c r="C52" s="103">
        <f aca="true" t="shared" si="23" ref="C52:N52">C50*C51</f>
        <v>0</v>
      </c>
      <c r="D52" s="103">
        <f t="shared" si="23"/>
        <v>0</v>
      </c>
      <c r="E52" s="103">
        <f t="shared" si="23"/>
        <v>0</v>
      </c>
      <c r="F52" s="103">
        <f t="shared" si="23"/>
        <v>0</v>
      </c>
      <c r="G52" s="103">
        <f t="shared" si="23"/>
        <v>0</v>
      </c>
      <c r="H52" s="103">
        <f t="shared" si="23"/>
        <v>0</v>
      </c>
      <c r="I52" s="103">
        <f t="shared" si="23"/>
        <v>0</v>
      </c>
      <c r="J52" s="103">
        <f t="shared" si="23"/>
        <v>0</v>
      </c>
      <c r="K52" s="103">
        <f t="shared" si="23"/>
        <v>0</v>
      </c>
      <c r="L52" s="103">
        <f t="shared" si="23"/>
        <v>0</v>
      </c>
      <c r="M52" s="103">
        <f t="shared" si="23"/>
        <v>0</v>
      </c>
      <c r="N52" s="103">
        <f t="shared" si="23"/>
        <v>0</v>
      </c>
      <c r="O52" s="105">
        <f>SUM(C52:N52)</f>
        <v>0</v>
      </c>
      <c r="P52" s="10">
        <f>O49+O52</f>
        <v>0</v>
      </c>
    </row>
    <row r="53" spans="1:15" ht="18.75">
      <c r="A53" s="621" t="s">
        <v>301</v>
      </c>
      <c r="B53" s="23" t="s">
        <v>214</v>
      </c>
      <c r="C53" s="101">
        <f>SUM('діто-дні'!D92)</f>
        <v>0</v>
      </c>
      <c r="D53" s="101">
        <f>SUM('діто-дні'!E92)</f>
        <v>0</v>
      </c>
      <c r="E53" s="101">
        <f>SUM('діто-дні'!F92)</f>
        <v>0</v>
      </c>
      <c r="F53" s="101">
        <f>SUM('діто-дні'!G92)</f>
        <v>0</v>
      </c>
      <c r="G53" s="101">
        <f>SUM('діто-дні'!H92)</f>
        <v>0</v>
      </c>
      <c r="H53" s="101">
        <f>SUM('діто-дні'!I92)</f>
        <v>0</v>
      </c>
      <c r="I53" s="101">
        <f>SUM('діто-дні'!J92)</f>
        <v>0</v>
      </c>
      <c r="J53" s="101">
        <f>SUM('діто-дні'!K92)</f>
        <v>0</v>
      </c>
      <c r="K53" s="101">
        <f>SUM('діто-дні'!L92)</f>
        <v>0</v>
      </c>
      <c r="L53" s="101">
        <f>SUM('діто-дні'!M92)</f>
        <v>0</v>
      </c>
      <c r="M53" s="101">
        <f>SUM('діто-дні'!N92)</f>
        <v>0</v>
      </c>
      <c r="N53" s="101">
        <f>SUM('діто-дні'!O92)</f>
        <v>0</v>
      </c>
      <c r="O53" s="22">
        <f>SUM(C53:N53)</f>
        <v>0</v>
      </c>
    </row>
    <row r="54" spans="1:15" ht="18.75">
      <c r="A54" s="622"/>
      <c r="B54" s="23" t="s">
        <v>220</v>
      </c>
      <c r="C54" s="102"/>
      <c r="D54" s="102"/>
      <c r="E54" s="102"/>
      <c r="F54" s="103"/>
      <c r="G54" s="102"/>
      <c r="H54" s="102"/>
      <c r="I54" s="102"/>
      <c r="J54" s="103"/>
      <c r="K54" s="102"/>
      <c r="L54" s="102"/>
      <c r="M54" s="102"/>
      <c r="N54" s="102"/>
      <c r="O54" s="104" t="s">
        <v>281</v>
      </c>
    </row>
    <row r="55" spans="1:15" ht="18.75">
      <c r="A55" s="623"/>
      <c r="B55" s="23" t="s">
        <v>147</v>
      </c>
      <c r="C55" s="103">
        <f aca="true" t="shared" si="24" ref="C55:N55">C53*C54</f>
        <v>0</v>
      </c>
      <c r="D55" s="103">
        <f t="shared" si="24"/>
        <v>0</v>
      </c>
      <c r="E55" s="103">
        <f t="shared" si="24"/>
        <v>0</v>
      </c>
      <c r="F55" s="103">
        <f t="shared" si="24"/>
        <v>0</v>
      </c>
      <c r="G55" s="103">
        <f t="shared" si="24"/>
        <v>0</v>
      </c>
      <c r="H55" s="103">
        <f t="shared" si="24"/>
        <v>0</v>
      </c>
      <c r="I55" s="103">
        <f t="shared" si="24"/>
        <v>0</v>
      </c>
      <c r="J55" s="103">
        <f t="shared" si="24"/>
        <v>0</v>
      </c>
      <c r="K55" s="103">
        <f t="shared" si="24"/>
        <v>0</v>
      </c>
      <c r="L55" s="103">
        <f t="shared" si="24"/>
        <v>0</v>
      </c>
      <c r="M55" s="103">
        <f t="shared" si="24"/>
        <v>0</v>
      </c>
      <c r="N55" s="103">
        <f t="shared" si="24"/>
        <v>0</v>
      </c>
      <c r="O55" s="105">
        <f>SUM(C55:N55)</f>
        <v>0</v>
      </c>
    </row>
    <row r="56" spans="1:15" ht="18.75">
      <c r="A56" s="621" t="s">
        <v>302</v>
      </c>
      <c r="B56" s="23" t="s">
        <v>214</v>
      </c>
      <c r="C56" s="103">
        <f>SUM('діто-дні'!D93)</f>
        <v>0</v>
      </c>
      <c r="D56" s="103">
        <f>SUM('діто-дні'!E93)</f>
        <v>0</v>
      </c>
      <c r="E56" s="103">
        <f>SUM('діто-дні'!F93)</f>
        <v>0</v>
      </c>
      <c r="F56" s="103">
        <f>SUM('діто-дні'!G93)</f>
        <v>0</v>
      </c>
      <c r="G56" s="103">
        <f>SUM('діто-дні'!H93)</f>
        <v>0</v>
      </c>
      <c r="H56" s="103">
        <f>SUM('діто-дні'!I93)</f>
        <v>0</v>
      </c>
      <c r="I56" s="103">
        <f>SUM('діто-дні'!J93)</f>
        <v>0</v>
      </c>
      <c r="J56" s="103">
        <f>SUM('діто-дні'!K93)</f>
        <v>0</v>
      </c>
      <c r="K56" s="103">
        <f>SUM('діто-дні'!L93)</f>
        <v>0</v>
      </c>
      <c r="L56" s="103">
        <f>SUM('діто-дні'!M93)</f>
        <v>0</v>
      </c>
      <c r="M56" s="103">
        <f>SUM('діто-дні'!N93)</f>
        <v>0</v>
      </c>
      <c r="N56" s="103">
        <f>SUM('діто-дні'!O93)</f>
        <v>0</v>
      </c>
      <c r="O56" s="22">
        <f>SUM(C56:N56)</f>
        <v>0</v>
      </c>
    </row>
    <row r="57" spans="1:15" ht="18.75">
      <c r="A57" s="622"/>
      <c r="B57" s="23" t="s">
        <v>220</v>
      </c>
      <c r="C57" s="102">
        <f aca="true" t="shared" si="25" ref="C57:J57">C54+(C54*10%)</f>
        <v>0</v>
      </c>
      <c r="D57" s="102">
        <f t="shared" si="25"/>
        <v>0</v>
      </c>
      <c r="E57" s="102">
        <f t="shared" si="25"/>
        <v>0</v>
      </c>
      <c r="F57" s="102">
        <f t="shared" si="25"/>
        <v>0</v>
      </c>
      <c r="G57" s="102">
        <f t="shared" si="25"/>
        <v>0</v>
      </c>
      <c r="H57" s="102">
        <f t="shared" si="25"/>
        <v>0</v>
      </c>
      <c r="I57" s="102">
        <f t="shared" si="25"/>
        <v>0</v>
      </c>
      <c r="J57" s="102">
        <f t="shared" si="25"/>
        <v>0</v>
      </c>
      <c r="K57" s="102">
        <f>ROUND(G57*40%,2)</f>
        <v>0</v>
      </c>
      <c r="L57" s="102">
        <f>ROUND(H57*40%,2)</f>
        <v>0</v>
      </c>
      <c r="M57" s="102">
        <f>ROUND(I57*40%,2)</f>
        <v>0</v>
      </c>
      <c r="N57" s="102">
        <f>ROUND(J57*40%,2)</f>
        <v>0</v>
      </c>
      <c r="O57" s="104" t="s">
        <v>281</v>
      </c>
    </row>
    <row r="58" spans="1:16" ht="18.75">
      <c r="A58" s="623"/>
      <c r="B58" s="23" t="s">
        <v>147</v>
      </c>
      <c r="C58" s="103">
        <f aca="true" t="shared" si="26" ref="C58:N58">C56*C57</f>
        <v>0</v>
      </c>
      <c r="D58" s="103">
        <f t="shared" si="26"/>
        <v>0</v>
      </c>
      <c r="E58" s="103">
        <f t="shared" si="26"/>
        <v>0</v>
      </c>
      <c r="F58" s="103">
        <f t="shared" si="26"/>
        <v>0</v>
      </c>
      <c r="G58" s="103">
        <f t="shared" si="26"/>
        <v>0</v>
      </c>
      <c r="H58" s="103">
        <f t="shared" si="26"/>
        <v>0</v>
      </c>
      <c r="I58" s="103">
        <f t="shared" si="26"/>
        <v>0</v>
      </c>
      <c r="J58" s="103">
        <f t="shared" si="26"/>
        <v>0</v>
      </c>
      <c r="K58" s="103">
        <f t="shared" si="26"/>
        <v>0</v>
      </c>
      <c r="L58" s="103">
        <f t="shared" si="26"/>
        <v>0</v>
      </c>
      <c r="M58" s="103">
        <f t="shared" si="26"/>
        <v>0</v>
      </c>
      <c r="N58" s="103">
        <f t="shared" si="26"/>
        <v>0</v>
      </c>
      <c r="O58" s="105">
        <f>SUM(C58:N58)</f>
        <v>0</v>
      </c>
      <c r="P58" s="10">
        <f>O55+O58</f>
        <v>0</v>
      </c>
    </row>
    <row r="59" spans="1:15" ht="18.75">
      <c r="A59" s="621" t="s">
        <v>303</v>
      </c>
      <c r="B59" s="23" t="s">
        <v>214</v>
      </c>
      <c r="C59" s="101">
        <f>SUM('діто-дні'!D102)</f>
        <v>0</v>
      </c>
      <c r="D59" s="101">
        <f>SUM('діто-дні'!E102)</f>
        <v>0</v>
      </c>
      <c r="E59" s="101">
        <f>SUM('діто-дні'!F102)</f>
        <v>0</v>
      </c>
      <c r="F59" s="101">
        <f>SUM('діто-дні'!G102)</f>
        <v>0</v>
      </c>
      <c r="G59" s="101">
        <f>SUM('діто-дні'!H102)</f>
        <v>0</v>
      </c>
      <c r="H59" s="101">
        <f>SUM('діто-дні'!I102)</f>
        <v>0</v>
      </c>
      <c r="I59" s="101">
        <f>SUM('діто-дні'!J102)</f>
        <v>0</v>
      </c>
      <c r="J59" s="101">
        <f>SUM('діто-дні'!K102)</f>
        <v>0</v>
      </c>
      <c r="K59" s="101">
        <f>SUM('діто-дні'!L102)</f>
        <v>0</v>
      </c>
      <c r="L59" s="101">
        <f>SUM('діто-дні'!M102)</f>
        <v>0</v>
      </c>
      <c r="M59" s="101">
        <f>SUM('діто-дні'!N102)</f>
        <v>0</v>
      </c>
      <c r="N59" s="101">
        <f>SUM('діто-дні'!O102)</f>
        <v>0</v>
      </c>
      <c r="O59" s="22">
        <f>SUM(C59:N59)</f>
        <v>0</v>
      </c>
    </row>
    <row r="60" spans="1:15" ht="18.75">
      <c r="A60" s="622"/>
      <c r="B60" s="23" t="s">
        <v>220</v>
      </c>
      <c r="C60" s="102"/>
      <c r="D60" s="102"/>
      <c r="E60" s="102"/>
      <c r="F60" s="103"/>
      <c r="G60" s="102"/>
      <c r="H60" s="102"/>
      <c r="I60" s="102"/>
      <c r="J60" s="103"/>
      <c r="K60" s="102"/>
      <c r="L60" s="102"/>
      <c r="M60" s="102"/>
      <c r="N60" s="102"/>
      <c r="O60" s="104" t="s">
        <v>281</v>
      </c>
    </row>
    <row r="61" spans="1:15" ht="18.75">
      <c r="A61" s="623"/>
      <c r="B61" s="23" t="s">
        <v>147</v>
      </c>
      <c r="C61" s="103">
        <f aca="true" t="shared" si="27" ref="C61:N61">C59*C60</f>
        <v>0</v>
      </c>
      <c r="D61" s="103">
        <f t="shared" si="27"/>
        <v>0</v>
      </c>
      <c r="E61" s="103">
        <f t="shared" si="27"/>
        <v>0</v>
      </c>
      <c r="F61" s="103">
        <f t="shared" si="27"/>
        <v>0</v>
      </c>
      <c r="G61" s="103">
        <f t="shared" si="27"/>
        <v>0</v>
      </c>
      <c r="H61" s="103">
        <f t="shared" si="27"/>
        <v>0</v>
      </c>
      <c r="I61" s="103">
        <f t="shared" si="27"/>
        <v>0</v>
      </c>
      <c r="J61" s="103">
        <f t="shared" si="27"/>
        <v>0</v>
      </c>
      <c r="K61" s="103">
        <f t="shared" si="27"/>
        <v>0</v>
      </c>
      <c r="L61" s="103">
        <f t="shared" si="27"/>
        <v>0</v>
      </c>
      <c r="M61" s="103">
        <f t="shared" si="27"/>
        <v>0</v>
      </c>
      <c r="N61" s="103">
        <f t="shared" si="27"/>
        <v>0</v>
      </c>
      <c r="O61" s="105">
        <f>SUM(C61:N61)</f>
        <v>0</v>
      </c>
    </row>
    <row r="62" spans="1:15" ht="18.75">
      <c r="A62" s="621" t="s">
        <v>304</v>
      </c>
      <c r="B62" s="23" t="s">
        <v>214</v>
      </c>
      <c r="C62" s="103">
        <f>SUM('діто-дні'!D103)</f>
        <v>0</v>
      </c>
      <c r="D62" s="103">
        <f>SUM('діто-дні'!E103)</f>
        <v>0</v>
      </c>
      <c r="E62" s="103">
        <f>SUM('діто-дні'!F103)</f>
        <v>0</v>
      </c>
      <c r="F62" s="103">
        <f>SUM('діто-дні'!G103)</f>
        <v>0</v>
      </c>
      <c r="G62" s="103">
        <f>SUM('діто-дні'!H103)</f>
        <v>0</v>
      </c>
      <c r="H62" s="103">
        <f>SUM('діто-дні'!I103)</f>
        <v>0</v>
      </c>
      <c r="I62" s="103">
        <f>SUM('діто-дні'!J103)</f>
        <v>0</v>
      </c>
      <c r="J62" s="103">
        <f>SUM('діто-дні'!K103)</f>
        <v>0</v>
      </c>
      <c r="K62" s="103">
        <f>SUM('діто-дні'!L103)</f>
        <v>0</v>
      </c>
      <c r="L62" s="103">
        <f>SUM('діто-дні'!M103)</f>
        <v>0</v>
      </c>
      <c r="M62" s="103">
        <f>SUM('діто-дні'!N103)</f>
        <v>0</v>
      </c>
      <c r="N62" s="103">
        <f>SUM('діто-дні'!O103)</f>
        <v>0</v>
      </c>
      <c r="O62" s="22">
        <f>SUM(C62:N62)</f>
        <v>0</v>
      </c>
    </row>
    <row r="63" spans="1:15" ht="18.75">
      <c r="A63" s="622"/>
      <c r="B63" s="23" t="s">
        <v>220</v>
      </c>
      <c r="C63" s="102">
        <f aca="true" t="shared" si="28" ref="C63:J63">C60+(C60*10%)</f>
        <v>0</v>
      </c>
      <c r="D63" s="102">
        <f t="shared" si="28"/>
        <v>0</v>
      </c>
      <c r="E63" s="102">
        <f t="shared" si="28"/>
        <v>0</v>
      </c>
      <c r="F63" s="102">
        <f t="shared" si="28"/>
        <v>0</v>
      </c>
      <c r="G63" s="102">
        <f t="shared" si="28"/>
        <v>0</v>
      </c>
      <c r="H63" s="102">
        <f t="shared" si="28"/>
        <v>0</v>
      </c>
      <c r="I63" s="102">
        <f t="shared" si="28"/>
        <v>0</v>
      </c>
      <c r="J63" s="102">
        <f t="shared" si="28"/>
        <v>0</v>
      </c>
      <c r="K63" s="102">
        <f>ROUND(G63*40%,2)</f>
        <v>0</v>
      </c>
      <c r="L63" s="102">
        <f>ROUND(H63*40%,2)</f>
        <v>0</v>
      </c>
      <c r="M63" s="102">
        <f>ROUND(I63*40%,2)</f>
        <v>0</v>
      </c>
      <c r="N63" s="102">
        <f>ROUND(J63*40%,2)</f>
        <v>0</v>
      </c>
      <c r="O63" s="104" t="s">
        <v>281</v>
      </c>
    </row>
    <row r="64" spans="1:16" ht="18.75">
      <c r="A64" s="623"/>
      <c r="B64" s="23" t="s">
        <v>147</v>
      </c>
      <c r="C64" s="103">
        <f aca="true" t="shared" si="29" ref="C64:N64">C62*C63</f>
        <v>0</v>
      </c>
      <c r="D64" s="103">
        <f t="shared" si="29"/>
        <v>0</v>
      </c>
      <c r="E64" s="103">
        <f t="shared" si="29"/>
        <v>0</v>
      </c>
      <c r="F64" s="103">
        <f t="shared" si="29"/>
        <v>0</v>
      </c>
      <c r="G64" s="103">
        <f t="shared" si="29"/>
        <v>0</v>
      </c>
      <c r="H64" s="103">
        <f t="shared" si="29"/>
        <v>0</v>
      </c>
      <c r="I64" s="103">
        <f t="shared" si="29"/>
        <v>0</v>
      </c>
      <c r="J64" s="103">
        <f t="shared" si="29"/>
        <v>0</v>
      </c>
      <c r="K64" s="103">
        <f t="shared" si="29"/>
        <v>0</v>
      </c>
      <c r="L64" s="103">
        <f t="shared" si="29"/>
        <v>0</v>
      </c>
      <c r="M64" s="103">
        <f t="shared" si="29"/>
        <v>0</v>
      </c>
      <c r="N64" s="103">
        <f t="shared" si="29"/>
        <v>0</v>
      </c>
      <c r="O64" s="105">
        <f>SUM(C64:N64)</f>
        <v>0</v>
      </c>
      <c r="P64" s="10">
        <f>O61+O64</f>
        <v>0</v>
      </c>
    </row>
    <row r="65" spans="1:15" ht="18.75">
      <c r="A65" s="621" t="s">
        <v>305</v>
      </c>
      <c r="B65" s="23" t="s">
        <v>214</v>
      </c>
      <c r="C65" s="101">
        <f>SUM('діто-дні'!D112)</f>
        <v>0</v>
      </c>
      <c r="D65" s="101">
        <f>SUM('діто-дні'!E112)</f>
        <v>0</v>
      </c>
      <c r="E65" s="101">
        <f>SUM('діто-дні'!F112)</f>
        <v>0</v>
      </c>
      <c r="F65" s="101">
        <f>SUM('діто-дні'!G112)</f>
        <v>0</v>
      </c>
      <c r="G65" s="101">
        <f>SUM('діто-дні'!H112)</f>
        <v>0</v>
      </c>
      <c r="H65" s="101">
        <f>SUM('діто-дні'!I112)</f>
        <v>0</v>
      </c>
      <c r="I65" s="101">
        <f>SUM('діто-дні'!J112)</f>
        <v>0</v>
      </c>
      <c r="J65" s="101">
        <f>SUM('діто-дні'!K112)</f>
        <v>0</v>
      </c>
      <c r="K65" s="101">
        <f>SUM('діто-дні'!L112)</f>
        <v>0</v>
      </c>
      <c r="L65" s="101">
        <f>SUM('діто-дні'!M112)</f>
        <v>0</v>
      </c>
      <c r="M65" s="101">
        <f>SUM('діто-дні'!N112)</f>
        <v>0</v>
      </c>
      <c r="N65" s="101">
        <f>SUM('діто-дні'!O112)</f>
        <v>0</v>
      </c>
      <c r="O65" s="22">
        <f>SUM(C65:N65)</f>
        <v>0</v>
      </c>
    </row>
    <row r="66" spans="1:15" ht="18.75">
      <c r="A66" s="622"/>
      <c r="B66" s="23" t="s">
        <v>220</v>
      </c>
      <c r="C66" s="102"/>
      <c r="D66" s="102"/>
      <c r="E66" s="102"/>
      <c r="F66" s="103"/>
      <c r="G66" s="102"/>
      <c r="H66" s="102"/>
      <c r="I66" s="102"/>
      <c r="J66" s="103"/>
      <c r="K66" s="102"/>
      <c r="L66" s="102"/>
      <c r="M66" s="102"/>
      <c r="N66" s="102"/>
      <c r="O66" s="104" t="s">
        <v>281</v>
      </c>
    </row>
    <row r="67" spans="1:15" ht="18.75">
      <c r="A67" s="623"/>
      <c r="B67" s="23" t="s">
        <v>147</v>
      </c>
      <c r="C67" s="103">
        <f aca="true" t="shared" si="30" ref="C67:N67">C65*C66</f>
        <v>0</v>
      </c>
      <c r="D67" s="103">
        <f t="shared" si="30"/>
        <v>0</v>
      </c>
      <c r="E67" s="103">
        <f t="shared" si="30"/>
        <v>0</v>
      </c>
      <c r="F67" s="103">
        <f t="shared" si="30"/>
        <v>0</v>
      </c>
      <c r="G67" s="103">
        <f t="shared" si="30"/>
        <v>0</v>
      </c>
      <c r="H67" s="103">
        <f t="shared" si="30"/>
        <v>0</v>
      </c>
      <c r="I67" s="103">
        <f t="shared" si="30"/>
        <v>0</v>
      </c>
      <c r="J67" s="103">
        <f t="shared" si="30"/>
        <v>0</v>
      </c>
      <c r="K67" s="103">
        <f t="shared" si="30"/>
        <v>0</v>
      </c>
      <c r="L67" s="103">
        <f t="shared" si="30"/>
        <v>0</v>
      </c>
      <c r="M67" s="103">
        <f t="shared" si="30"/>
        <v>0</v>
      </c>
      <c r="N67" s="103">
        <f t="shared" si="30"/>
        <v>0</v>
      </c>
      <c r="O67" s="105">
        <f>SUM(C67:N67)</f>
        <v>0</v>
      </c>
    </row>
    <row r="68" spans="1:15" ht="18.75">
      <c r="A68" s="621" t="s">
        <v>306</v>
      </c>
      <c r="B68" s="23" t="s">
        <v>214</v>
      </c>
      <c r="C68" s="103">
        <f>SUM('діто-дні'!D113)</f>
        <v>0</v>
      </c>
      <c r="D68" s="103">
        <f>SUM('діто-дні'!E113)</f>
        <v>0</v>
      </c>
      <c r="E68" s="103">
        <f>SUM('діто-дні'!F113)</f>
        <v>0</v>
      </c>
      <c r="F68" s="103">
        <f>SUM('діто-дні'!G113)</f>
        <v>0</v>
      </c>
      <c r="G68" s="103">
        <f>SUM('діто-дні'!H113)</f>
        <v>0</v>
      </c>
      <c r="H68" s="103">
        <f>SUM('діто-дні'!I113)</f>
        <v>0</v>
      </c>
      <c r="I68" s="103">
        <f>SUM('діто-дні'!J113)</f>
        <v>0</v>
      </c>
      <c r="J68" s="103">
        <f>SUM('діто-дні'!K113)</f>
        <v>0</v>
      </c>
      <c r="K68" s="103">
        <f>SUM('діто-дні'!L113)</f>
        <v>0</v>
      </c>
      <c r="L68" s="103">
        <f>SUM('діто-дні'!M113)</f>
        <v>0</v>
      </c>
      <c r="M68" s="103">
        <f>SUM('діто-дні'!N113)</f>
        <v>0</v>
      </c>
      <c r="N68" s="103">
        <f>SUM('діто-дні'!O113)</f>
        <v>0</v>
      </c>
      <c r="O68" s="22">
        <f>SUM(C68:N68)</f>
        <v>0</v>
      </c>
    </row>
    <row r="69" spans="1:15" ht="18.75">
      <c r="A69" s="622"/>
      <c r="B69" s="23" t="s">
        <v>220</v>
      </c>
      <c r="C69" s="102">
        <f aca="true" t="shared" si="31" ref="C69:J69">C66+(C66*10%)</f>
        <v>0</v>
      </c>
      <c r="D69" s="102">
        <f t="shared" si="31"/>
        <v>0</v>
      </c>
      <c r="E69" s="102">
        <f t="shared" si="31"/>
        <v>0</v>
      </c>
      <c r="F69" s="102">
        <f t="shared" si="31"/>
        <v>0</v>
      </c>
      <c r="G69" s="102">
        <f t="shared" si="31"/>
        <v>0</v>
      </c>
      <c r="H69" s="102">
        <f t="shared" si="31"/>
        <v>0</v>
      </c>
      <c r="I69" s="102">
        <f t="shared" si="31"/>
        <v>0</v>
      </c>
      <c r="J69" s="102">
        <f t="shared" si="31"/>
        <v>0</v>
      </c>
      <c r="K69" s="102">
        <f>ROUND(G69*40%,2)</f>
        <v>0</v>
      </c>
      <c r="L69" s="102">
        <f>ROUND(H69*40%,2)</f>
        <v>0</v>
      </c>
      <c r="M69" s="102">
        <f>ROUND(I69*40%,2)</f>
        <v>0</v>
      </c>
      <c r="N69" s="102">
        <f>ROUND(J69*40%,2)</f>
        <v>0</v>
      </c>
      <c r="O69" s="104" t="s">
        <v>281</v>
      </c>
    </row>
    <row r="70" spans="1:16" ht="18.75">
      <c r="A70" s="623"/>
      <c r="B70" s="23" t="s">
        <v>147</v>
      </c>
      <c r="C70" s="103">
        <f aca="true" t="shared" si="32" ref="C70:N70">C68*C69</f>
        <v>0</v>
      </c>
      <c r="D70" s="103">
        <f t="shared" si="32"/>
        <v>0</v>
      </c>
      <c r="E70" s="103">
        <f t="shared" si="32"/>
        <v>0</v>
      </c>
      <c r="F70" s="103">
        <f t="shared" si="32"/>
        <v>0</v>
      </c>
      <c r="G70" s="103">
        <f t="shared" si="32"/>
        <v>0</v>
      </c>
      <c r="H70" s="103">
        <f t="shared" si="32"/>
        <v>0</v>
      </c>
      <c r="I70" s="103">
        <f t="shared" si="32"/>
        <v>0</v>
      </c>
      <c r="J70" s="103">
        <f t="shared" si="32"/>
        <v>0</v>
      </c>
      <c r="K70" s="103">
        <f t="shared" si="32"/>
        <v>0</v>
      </c>
      <c r="L70" s="103">
        <f t="shared" si="32"/>
        <v>0</v>
      </c>
      <c r="M70" s="103">
        <f t="shared" si="32"/>
        <v>0</v>
      </c>
      <c r="N70" s="103">
        <f t="shared" si="32"/>
        <v>0</v>
      </c>
      <c r="O70" s="105">
        <f>SUM(C70:N70)</f>
        <v>0</v>
      </c>
      <c r="P70" s="10">
        <f>O67+O70</f>
        <v>0</v>
      </c>
    </row>
    <row r="71" spans="1:15" ht="18.75">
      <c r="A71" s="621" t="s">
        <v>307</v>
      </c>
      <c r="B71" s="23" t="s">
        <v>214</v>
      </c>
      <c r="C71" s="101">
        <f>SUM('діто-дні'!D122)</f>
        <v>0</v>
      </c>
      <c r="D71" s="101">
        <f>SUM('діто-дні'!E122)</f>
        <v>0</v>
      </c>
      <c r="E71" s="101">
        <f>SUM('діто-дні'!F122)</f>
        <v>0</v>
      </c>
      <c r="F71" s="101">
        <f>SUM('діто-дні'!G122)</f>
        <v>0</v>
      </c>
      <c r="G71" s="101">
        <f>SUM('діто-дні'!H122)</f>
        <v>0</v>
      </c>
      <c r="H71" s="101">
        <f>SUM('діто-дні'!I122)</f>
        <v>0</v>
      </c>
      <c r="I71" s="101">
        <f>SUM('діто-дні'!J122)</f>
        <v>0</v>
      </c>
      <c r="J71" s="101">
        <f>SUM('діто-дні'!K122)</f>
        <v>0</v>
      </c>
      <c r="K71" s="101">
        <f>SUM('діто-дні'!L122)</f>
        <v>0</v>
      </c>
      <c r="L71" s="101">
        <f>SUM('діто-дні'!M122)</f>
        <v>0</v>
      </c>
      <c r="M71" s="101">
        <f>SUM('діто-дні'!N122)</f>
        <v>0</v>
      </c>
      <c r="N71" s="101">
        <f>SUM('діто-дні'!O122)</f>
        <v>0</v>
      </c>
      <c r="O71" s="22">
        <f>SUM(C71:N71)</f>
        <v>0</v>
      </c>
    </row>
    <row r="72" spans="1:15" ht="18.75">
      <c r="A72" s="622"/>
      <c r="B72" s="23" t="s">
        <v>220</v>
      </c>
      <c r="C72" s="102"/>
      <c r="D72" s="102"/>
      <c r="E72" s="102"/>
      <c r="F72" s="103"/>
      <c r="G72" s="102"/>
      <c r="H72" s="102"/>
      <c r="I72" s="102"/>
      <c r="J72" s="103"/>
      <c r="K72" s="102"/>
      <c r="L72" s="102"/>
      <c r="M72" s="102"/>
      <c r="N72" s="102"/>
      <c r="O72" s="104" t="s">
        <v>281</v>
      </c>
    </row>
    <row r="73" spans="1:15" ht="18.75">
      <c r="A73" s="623"/>
      <c r="B73" s="23" t="s">
        <v>147</v>
      </c>
      <c r="C73" s="103">
        <f aca="true" t="shared" si="33" ref="C73:N73">C71*C72</f>
        <v>0</v>
      </c>
      <c r="D73" s="103">
        <f t="shared" si="33"/>
        <v>0</v>
      </c>
      <c r="E73" s="103">
        <f t="shared" si="33"/>
        <v>0</v>
      </c>
      <c r="F73" s="103">
        <f t="shared" si="33"/>
        <v>0</v>
      </c>
      <c r="G73" s="103">
        <f t="shared" si="33"/>
        <v>0</v>
      </c>
      <c r="H73" s="103">
        <f t="shared" si="33"/>
        <v>0</v>
      </c>
      <c r="I73" s="103">
        <f t="shared" si="33"/>
        <v>0</v>
      </c>
      <c r="J73" s="103">
        <f t="shared" si="33"/>
        <v>0</v>
      </c>
      <c r="K73" s="103">
        <f t="shared" si="33"/>
        <v>0</v>
      </c>
      <c r="L73" s="103">
        <f t="shared" si="33"/>
        <v>0</v>
      </c>
      <c r="M73" s="103">
        <f t="shared" si="33"/>
        <v>0</v>
      </c>
      <c r="N73" s="103">
        <f t="shared" si="33"/>
        <v>0</v>
      </c>
      <c r="O73" s="105">
        <f>SUM(C73:N73)</f>
        <v>0</v>
      </c>
    </row>
    <row r="74" spans="1:15" ht="18.75">
      <c r="A74" s="621" t="s">
        <v>308</v>
      </c>
      <c r="B74" s="23" t="s">
        <v>214</v>
      </c>
      <c r="C74" s="103">
        <f>SUM('діто-дні'!D123)</f>
        <v>0</v>
      </c>
      <c r="D74" s="103">
        <f>SUM('діто-дні'!E123)</f>
        <v>0</v>
      </c>
      <c r="E74" s="103">
        <f>SUM('діто-дні'!F123)</f>
        <v>0</v>
      </c>
      <c r="F74" s="103">
        <f>SUM('діто-дні'!G123)</f>
        <v>0</v>
      </c>
      <c r="G74" s="103">
        <f>SUM('діто-дні'!H123)</f>
        <v>0</v>
      </c>
      <c r="H74" s="103">
        <f>SUM('діто-дні'!I123)</f>
        <v>0</v>
      </c>
      <c r="I74" s="103">
        <f>SUM('діто-дні'!J123)</f>
        <v>0</v>
      </c>
      <c r="J74" s="103">
        <f>SUM('діто-дні'!K123)</f>
        <v>0</v>
      </c>
      <c r="K74" s="103">
        <f>SUM('діто-дні'!L123)</f>
        <v>0</v>
      </c>
      <c r="L74" s="103">
        <f>SUM('діто-дні'!M123)</f>
        <v>0</v>
      </c>
      <c r="M74" s="103">
        <f>SUM('діто-дні'!N123)</f>
        <v>0</v>
      </c>
      <c r="N74" s="103">
        <f>SUM('діто-дні'!O123)</f>
        <v>0</v>
      </c>
      <c r="O74" s="22">
        <f>SUM(C74:N74)</f>
        <v>0</v>
      </c>
    </row>
    <row r="75" spans="1:15" ht="18.75">
      <c r="A75" s="622"/>
      <c r="B75" s="23" t="s">
        <v>220</v>
      </c>
      <c r="C75" s="102">
        <f aca="true" t="shared" si="34" ref="C75:J75">C72+(C72*10%)</f>
        <v>0</v>
      </c>
      <c r="D75" s="102">
        <f t="shared" si="34"/>
        <v>0</v>
      </c>
      <c r="E75" s="102">
        <f t="shared" si="34"/>
        <v>0</v>
      </c>
      <c r="F75" s="102">
        <f t="shared" si="34"/>
        <v>0</v>
      </c>
      <c r="G75" s="102">
        <f t="shared" si="34"/>
        <v>0</v>
      </c>
      <c r="H75" s="102">
        <f t="shared" si="34"/>
        <v>0</v>
      </c>
      <c r="I75" s="102">
        <f t="shared" si="34"/>
        <v>0</v>
      </c>
      <c r="J75" s="102">
        <f t="shared" si="34"/>
        <v>0</v>
      </c>
      <c r="K75" s="102">
        <f>ROUND(G75*40%,2)</f>
        <v>0</v>
      </c>
      <c r="L75" s="102">
        <f>ROUND(H75*40%,2)</f>
        <v>0</v>
      </c>
      <c r="M75" s="102">
        <f>ROUND(I75*40%,2)</f>
        <v>0</v>
      </c>
      <c r="N75" s="102">
        <f>ROUND(J75*40%,2)</f>
        <v>0</v>
      </c>
      <c r="O75" s="104" t="s">
        <v>281</v>
      </c>
    </row>
    <row r="76" spans="1:16" ht="18.75">
      <c r="A76" s="623"/>
      <c r="B76" s="23" t="s">
        <v>147</v>
      </c>
      <c r="C76" s="103">
        <f>C74*C75</f>
        <v>0</v>
      </c>
      <c r="D76" s="103">
        <f aca="true" t="shared" si="35" ref="D76:N76">D74*D75</f>
        <v>0</v>
      </c>
      <c r="E76" s="103">
        <f t="shared" si="35"/>
        <v>0</v>
      </c>
      <c r="F76" s="103">
        <f t="shared" si="35"/>
        <v>0</v>
      </c>
      <c r="G76" s="103">
        <f t="shared" si="35"/>
        <v>0</v>
      </c>
      <c r="H76" s="103">
        <f t="shared" si="35"/>
        <v>0</v>
      </c>
      <c r="I76" s="103">
        <f t="shared" si="35"/>
        <v>0</v>
      </c>
      <c r="J76" s="103">
        <f t="shared" si="35"/>
        <v>0</v>
      </c>
      <c r="K76" s="103">
        <f t="shared" si="35"/>
        <v>0</v>
      </c>
      <c r="L76" s="103">
        <f t="shared" si="35"/>
        <v>0</v>
      </c>
      <c r="M76" s="103">
        <f t="shared" si="35"/>
        <v>0</v>
      </c>
      <c r="N76" s="103">
        <f t="shared" si="35"/>
        <v>0</v>
      </c>
      <c r="O76" s="105">
        <f>SUM(C76:N76)</f>
        <v>0</v>
      </c>
      <c r="P76" s="10">
        <f>O73+O76</f>
        <v>0</v>
      </c>
    </row>
    <row r="77" spans="1:15" ht="18.75">
      <c r="A77" s="621" t="s">
        <v>282</v>
      </c>
      <c r="B77" s="23" t="s">
        <v>214</v>
      </c>
      <c r="C77" s="101">
        <f aca="true" t="shared" si="36" ref="C77:H77">C5+C11+C17+C23+C29+C35+C41+C47+C53+C59+C65+C71</f>
        <v>0</v>
      </c>
      <c r="D77" s="101">
        <f t="shared" si="36"/>
        <v>0</v>
      </c>
      <c r="E77" s="101">
        <f t="shared" si="36"/>
        <v>0</v>
      </c>
      <c r="F77" s="101">
        <f t="shared" si="36"/>
        <v>0</v>
      </c>
      <c r="G77" s="101">
        <f t="shared" si="36"/>
        <v>0</v>
      </c>
      <c r="H77" s="101">
        <f t="shared" si="36"/>
        <v>0</v>
      </c>
      <c r="I77" s="101">
        <f aca="true" t="shared" si="37" ref="I77:N77">I5+I11+I17+I23+I29+I35+I41+I47+I53+I59+I65+I71</f>
        <v>0</v>
      </c>
      <c r="J77" s="101">
        <f t="shared" si="37"/>
        <v>0</v>
      </c>
      <c r="K77" s="101">
        <f t="shared" si="37"/>
        <v>0</v>
      </c>
      <c r="L77" s="101">
        <f t="shared" si="37"/>
        <v>0</v>
      </c>
      <c r="M77" s="101">
        <f t="shared" si="37"/>
        <v>0</v>
      </c>
      <c r="N77" s="101">
        <f t="shared" si="37"/>
        <v>0</v>
      </c>
      <c r="O77" s="22">
        <f>SUM(C77:N77)</f>
        <v>0</v>
      </c>
    </row>
    <row r="78" spans="1:15" ht="18.75">
      <c r="A78" s="622"/>
      <c r="B78" s="23" t="s">
        <v>220</v>
      </c>
      <c r="C78" s="102"/>
      <c r="D78" s="102"/>
      <c r="E78" s="102"/>
      <c r="F78" s="103"/>
      <c r="G78" s="102"/>
      <c r="H78" s="102"/>
      <c r="I78" s="102"/>
      <c r="J78" s="103"/>
      <c r="K78" s="102"/>
      <c r="L78" s="102"/>
      <c r="M78" s="102"/>
      <c r="N78" s="102"/>
      <c r="O78" s="104" t="s">
        <v>281</v>
      </c>
    </row>
    <row r="79" spans="1:15" ht="18.75">
      <c r="A79" s="623"/>
      <c r="B79" s="23" t="s">
        <v>147</v>
      </c>
      <c r="C79" s="101">
        <f aca="true" t="shared" si="38" ref="C79:N80">C7+C13+C19+C25+C31+C37+C43+C49+C55+C61+C67+C73</f>
        <v>0</v>
      </c>
      <c r="D79" s="101">
        <f t="shared" si="38"/>
        <v>0</v>
      </c>
      <c r="E79" s="101">
        <f t="shared" si="38"/>
        <v>0</v>
      </c>
      <c r="F79" s="101">
        <f t="shared" si="38"/>
        <v>0</v>
      </c>
      <c r="G79" s="101">
        <f t="shared" si="38"/>
        <v>0</v>
      </c>
      <c r="H79" s="101">
        <f t="shared" si="38"/>
        <v>0</v>
      </c>
      <c r="I79" s="101">
        <f>I7+I13+I19+I25+I31+I37+I43+I49+I55+I61+I67+I73</f>
        <v>0</v>
      </c>
      <c r="J79" s="101">
        <f t="shared" si="38"/>
        <v>0</v>
      </c>
      <c r="K79" s="101">
        <f t="shared" si="38"/>
        <v>0</v>
      </c>
      <c r="L79" s="101">
        <f t="shared" si="38"/>
        <v>0</v>
      </c>
      <c r="M79" s="101">
        <f t="shared" si="38"/>
        <v>0</v>
      </c>
      <c r="N79" s="101">
        <f t="shared" si="38"/>
        <v>0</v>
      </c>
      <c r="O79" s="22">
        <f>SUM(C79:N79)</f>
        <v>0</v>
      </c>
    </row>
    <row r="80" spans="1:15" ht="18.75">
      <c r="A80" s="621" t="s">
        <v>283</v>
      </c>
      <c r="B80" s="23" t="s">
        <v>214</v>
      </c>
      <c r="C80" s="101">
        <f t="shared" si="38"/>
        <v>0</v>
      </c>
      <c r="D80" s="101">
        <f t="shared" si="38"/>
        <v>0</v>
      </c>
      <c r="E80" s="101">
        <f t="shared" si="38"/>
        <v>0</v>
      </c>
      <c r="F80" s="101">
        <f t="shared" si="38"/>
        <v>0</v>
      </c>
      <c r="G80" s="101">
        <f t="shared" si="38"/>
        <v>0</v>
      </c>
      <c r="H80" s="101">
        <f t="shared" si="38"/>
        <v>0</v>
      </c>
      <c r="I80" s="101">
        <f t="shared" si="38"/>
        <v>0</v>
      </c>
      <c r="J80" s="101">
        <f t="shared" si="38"/>
        <v>0</v>
      </c>
      <c r="K80" s="101">
        <f t="shared" si="38"/>
        <v>0</v>
      </c>
      <c r="L80" s="101">
        <f t="shared" si="38"/>
        <v>0</v>
      </c>
      <c r="M80" s="101">
        <f t="shared" si="38"/>
        <v>0</v>
      </c>
      <c r="N80" s="101">
        <f t="shared" si="38"/>
        <v>0</v>
      </c>
      <c r="O80" s="22">
        <f>SUM(C80:N80)</f>
        <v>0</v>
      </c>
    </row>
    <row r="81" spans="1:15" ht="18.75">
      <c r="A81" s="622"/>
      <c r="B81" s="23" t="s">
        <v>220</v>
      </c>
      <c r="C81" s="102">
        <f aca="true" t="shared" si="39" ref="C81:N81">C78+(C78*10%)</f>
        <v>0</v>
      </c>
      <c r="D81" s="102">
        <f t="shared" si="39"/>
        <v>0</v>
      </c>
      <c r="E81" s="102">
        <f t="shared" si="39"/>
        <v>0</v>
      </c>
      <c r="F81" s="102">
        <f t="shared" si="39"/>
        <v>0</v>
      </c>
      <c r="G81" s="102">
        <f t="shared" si="39"/>
        <v>0</v>
      </c>
      <c r="H81" s="102">
        <f t="shared" si="39"/>
        <v>0</v>
      </c>
      <c r="I81" s="102">
        <f t="shared" si="39"/>
        <v>0</v>
      </c>
      <c r="J81" s="102">
        <f t="shared" si="39"/>
        <v>0</v>
      </c>
      <c r="K81" s="102">
        <f t="shared" si="39"/>
        <v>0</v>
      </c>
      <c r="L81" s="102">
        <f t="shared" si="39"/>
        <v>0</v>
      </c>
      <c r="M81" s="102">
        <f t="shared" si="39"/>
        <v>0</v>
      </c>
      <c r="N81" s="102">
        <f t="shared" si="39"/>
        <v>0</v>
      </c>
      <c r="O81" s="104" t="s">
        <v>281</v>
      </c>
    </row>
    <row r="82" spans="1:15" ht="18.75">
      <c r="A82" s="623"/>
      <c r="B82" s="23" t="s">
        <v>147</v>
      </c>
      <c r="C82" s="101">
        <f aca="true" t="shared" si="40" ref="C82:N82">C10+C16+C22+C28+C34+C40+C46+C52+C58+C64+C70+C76</f>
        <v>0</v>
      </c>
      <c r="D82" s="101">
        <f t="shared" si="40"/>
        <v>0</v>
      </c>
      <c r="E82" s="101">
        <f t="shared" si="40"/>
        <v>0</v>
      </c>
      <c r="F82" s="101">
        <f t="shared" si="40"/>
        <v>0</v>
      </c>
      <c r="G82" s="101">
        <f t="shared" si="40"/>
        <v>0</v>
      </c>
      <c r="H82" s="101">
        <f t="shared" si="40"/>
        <v>0</v>
      </c>
      <c r="I82" s="101">
        <f t="shared" si="40"/>
        <v>0</v>
      </c>
      <c r="J82" s="101">
        <f t="shared" si="40"/>
        <v>0</v>
      </c>
      <c r="K82" s="101">
        <f t="shared" si="40"/>
        <v>0</v>
      </c>
      <c r="L82" s="101">
        <f t="shared" si="40"/>
        <v>0</v>
      </c>
      <c r="M82" s="101">
        <f t="shared" si="40"/>
        <v>0</v>
      </c>
      <c r="N82" s="101">
        <f t="shared" si="40"/>
        <v>0</v>
      </c>
      <c r="O82" s="22">
        <f>SUM(C82:N82)</f>
        <v>0</v>
      </c>
    </row>
    <row r="83" spans="1:15" s="18" customFormat="1" ht="18.75">
      <c r="A83" s="624" t="s">
        <v>155</v>
      </c>
      <c r="B83" s="22" t="s">
        <v>214</v>
      </c>
      <c r="C83" s="22">
        <f>C77+C80</f>
        <v>0</v>
      </c>
      <c r="D83" s="22">
        <f aca="true" t="shared" si="41" ref="D83:N83">D77+D80</f>
        <v>0</v>
      </c>
      <c r="E83" s="22">
        <f t="shared" si="41"/>
        <v>0</v>
      </c>
      <c r="F83" s="22">
        <f t="shared" si="41"/>
        <v>0</v>
      </c>
      <c r="G83" s="22">
        <f t="shared" si="41"/>
        <v>0</v>
      </c>
      <c r="H83" s="22">
        <f t="shared" si="41"/>
        <v>0</v>
      </c>
      <c r="I83" s="22">
        <f>I77+I80</f>
        <v>0</v>
      </c>
      <c r="J83" s="22">
        <f t="shared" si="41"/>
        <v>0</v>
      </c>
      <c r="K83" s="22">
        <f t="shared" si="41"/>
        <v>0</v>
      </c>
      <c r="L83" s="22">
        <f t="shared" si="41"/>
        <v>0</v>
      </c>
      <c r="M83" s="22">
        <f t="shared" si="41"/>
        <v>0</v>
      </c>
      <c r="N83" s="22">
        <f t="shared" si="41"/>
        <v>0</v>
      </c>
      <c r="O83" s="22">
        <f>SUM(C83:N83)</f>
        <v>0</v>
      </c>
    </row>
    <row r="84" spans="1:15" s="18" customFormat="1" ht="18.75">
      <c r="A84" s="625"/>
      <c r="B84" s="22" t="s">
        <v>147</v>
      </c>
      <c r="C84" s="22">
        <f>C79+C82</f>
        <v>0</v>
      </c>
      <c r="D84" s="22">
        <f aca="true" t="shared" si="42" ref="D84:N84">D79+D82</f>
        <v>0</v>
      </c>
      <c r="E84" s="22">
        <f t="shared" si="42"/>
        <v>0</v>
      </c>
      <c r="F84" s="22">
        <f t="shared" si="42"/>
        <v>0</v>
      </c>
      <c r="G84" s="22">
        <f t="shared" si="42"/>
        <v>0</v>
      </c>
      <c r="H84" s="22">
        <f t="shared" si="42"/>
        <v>0</v>
      </c>
      <c r="I84" s="22">
        <f t="shared" si="42"/>
        <v>0</v>
      </c>
      <c r="J84" s="22">
        <f t="shared" si="42"/>
        <v>0</v>
      </c>
      <c r="K84" s="22">
        <f t="shared" si="42"/>
        <v>0</v>
      </c>
      <c r="L84" s="22">
        <f t="shared" si="42"/>
        <v>0</v>
      </c>
      <c r="M84" s="22">
        <f t="shared" si="42"/>
        <v>0</v>
      </c>
      <c r="N84" s="22">
        <f t="shared" si="42"/>
        <v>0</v>
      </c>
      <c r="O84" s="22">
        <f>SUM(C84:N84)</f>
        <v>0</v>
      </c>
    </row>
    <row r="85" spans="1:7" ht="37.5" customHeight="1">
      <c r="A85" s="552" t="s">
        <v>310</v>
      </c>
      <c r="B85" s="628"/>
      <c r="C85" s="628"/>
      <c r="D85" s="628"/>
      <c r="E85" s="628"/>
      <c r="F85" s="628"/>
      <c r="G85" s="22">
        <f>O84</f>
        <v>0</v>
      </c>
    </row>
    <row r="86" spans="1:9" s="68" customFormat="1" ht="15.75" customHeight="1">
      <c r="A86" s="627" t="s">
        <v>408</v>
      </c>
      <c r="B86" s="627"/>
      <c r="C86" s="627"/>
      <c r="D86" s="627"/>
      <c r="E86" s="627"/>
      <c r="F86" s="627"/>
      <c r="G86" s="29"/>
      <c r="H86" s="106"/>
      <c r="I86" s="106"/>
    </row>
    <row r="87" spans="1:7" s="68" customFormat="1" ht="33.75" customHeight="1">
      <c r="A87" s="627" t="s">
        <v>413</v>
      </c>
      <c r="B87" s="627"/>
      <c r="C87" s="627"/>
      <c r="D87" s="627"/>
      <c r="E87" s="627"/>
      <c r="F87" s="627"/>
      <c r="G87" s="29">
        <f>G85*G86</f>
        <v>0</v>
      </c>
    </row>
    <row r="88" s="68" customFormat="1" ht="12.75"/>
    <row r="89" spans="1:6" s="7" customFormat="1" ht="15.75">
      <c r="A89" s="7" t="s">
        <v>225</v>
      </c>
      <c r="E89" s="47"/>
      <c r="F89" s="47"/>
    </row>
    <row r="90" s="7" customFormat="1" ht="15.75"/>
    <row r="91" s="7" customFormat="1" ht="15.75"/>
    <row r="92" spans="1:6" s="7" customFormat="1" ht="15.75">
      <c r="A92" s="7" t="s">
        <v>309</v>
      </c>
      <c r="E92" s="47"/>
      <c r="F92" s="47"/>
    </row>
  </sheetData>
  <sheetProtection/>
  <mergeCells count="35">
    <mergeCell ref="A86:F86"/>
    <mergeCell ref="A87:F87"/>
    <mergeCell ref="A62:A64"/>
    <mergeCell ref="A50:A52"/>
    <mergeCell ref="A53:A55"/>
    <mergeCell ref="A56:A58"/>
    <mergeCell ref="A59:A61"/>
    <mergeCell ref="A85:F85"/>
    <mergeCell ref="A74:A76"/>
    <mergeCell ref="A77:A79"/>
    <mergeCell ref="A80:A82"/>
    <mergeCell ref="A83:A84"/>
    <mergeCell ref="A14:A16"/>
    <mergeCell ref="A65:A67"/>
    <mergeCell ref="A68:A70"/>
    <mergeCell ref="A71:A73"/>
    <mergeCell ref="A26:A28"/>
    <mergeCell ref="A29:A31"/>
    <mergeCell ref="A32:A34"/>
    <mergeCell ref="A35:A37"/>
    <mergeCell ref="O3:O4"/>
    <mergeCell ref="A5:A7"/>
    <mergeCell ref="A8:A10"/>
    <mergeCell ref="A11:A13"/>
    <mergeCell ref="A3:B4"/>
    <mergeCell ref="C3:F3"/>
    <mergeCell ref="G3:J3"/>
    <mergeCell ref="K3:N3"/>
    <mergeCell ref="A17:A19"/>
    <mergeCell ref="A20:A22"/>
    <mergeCell ref="A23:A25"/>
    <mergeCell ref="A47:A49"/>
    <mergeCell ref="A44:A46"/>
    <mergeCell ref="A38:A40"/>
    <mergeCell ref="A41:A43"/>
  </mergeCells>
  <printOptions/>
  <pageMargins left="0.53" right="0.25" top="0.36" bottom="0.34" header="0.5" footer="0.5"/>
  <pageSetup fitToHeight="2"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dimension ref="A1:Q9"/>
  <sheetViews>
    <sheetView zoomScalePageLayoutView="0" workbookViewId="0" topLeftCell="A1">
      <selection activeCell="H14" sqref="H14"/>
    </sheetView>
  </sheetViews>
  <sheetFormatPr defaultColWidth="9.140625" defaultRowHeight="12.75"/>
  <cols>
    <col min="1" max="1" width="13.28125" style="0" customWidth="1"/>
    <col min="10" max="10" width="10.28125" style="0" customWidth="1"/>
    <col min="15" max="15" width="13.7109375" style="0" customWidth="1"/>
    <col min="16" max="16" width="14.00390625" style="0" customWidth="1"/>
    <col min="17" max="17" width="10.140625" style="0" customWidth="1"/>
  </cols>
  <sheetData>
    <row r="1" spans="1:17" ht="12.75">
      <c r="A1" s="136"/>
      <c r="B1" s="136"/>
      <c r="C1" s="136"/>
      <c r="D1" s="136"/>
      <c r="E1" s="136"/>
      <c r="F1" s="136"/>
      <c r="G1" s="136"/>
      <c r="H1" s="136"/>
      <c r="I1" s="136"/>
      <c r="J1" s="136"/>
      <c r="K1" s="136"/>
      <c r="L1" s="136"/>
      <c r="M1" s="136"/>
      <c r="N1" s="136"/>
      <c r="O1" s="136"/>
      <c r="P1" s="136"/>
      <c r="Q1" s="136"/>
    </row>
    <row r="2" spans="1:17" ht="20.25">
      <c r="A2" s="633" t="s">
        <v>433</v>
      </c>
      <c r="B2" s="633"/>
      <c r="C2" s="633"/>
      <c r="D2" s="633"/>
      <c r="E2" s="633"/>
      <c r="F2" s="633"/>
      <c r="G2" s="633"/>
      <c r="H2" s="633"/>
      <c r="I2" s="633"/>
      <c r="J2" s="633"/>
      <c r="K2" s="633"/>
      <c r="L2" s="633"/>
      <c r="M2" s="633"/>
      <c r="N2" s="633"/>
      <c r="O2" s="633"/>
      <c r="P2" s="633"/>
      <c r="Q2" s="633"/>
    </row>
    <row r="3" spans="1:17" ht="22.5">
      <c r="A3" s="634" t="s">
        <v>335</v>
      </c>
      <c r="B3" s="634"/>
      <c r="C3" s="634"/>
      <c r="D3" s="634"/>
      <c r="E3" s="634"/>
      <c r="F3" s="634"/>
      <c r="G3" s="634"/>
      <c r="H3" s="634"/>
      <c r="I3" s="634"/>
      <c r="J3" s="634"/>
      <c r="K3" s="634"/>
      <c r="L3" s="634"/>
      <c r="M3" s="634"/>
      <c r="N3" s="634"/>
      <c r="O3" s="634"/>
      <c r="P3" s="634"/>
      <c r="Q3" s="634"/>
    </row>
    <row r="4" spans="1:17" ht="18.75">
      <c r="A4" s="137"/>
      <c r="B4" s="137"/>
      <c r="C4" s="137"/>
      <c r="D4" s="137"/>
      <c r="E4" s="137"/>
      <c r="F4" s="137"/>
      <c r="G4" s="137"/>
      <c r="H4" s="137"/>
      <c r="I4" s="137"/>
      <c r="J4" s="137"/>
      <c r="K4" s="137"/>
      <c r="L4" s="137"/>
      <c r="M4" s="137"/>
      <c r="N4" s="137"/>
      <c r="O4" s="137" t="s">
        <v>271</v>
      </c>
      <c r="P4" s="137"/>
      <c r="Q4" s="137"/>
    </row>
    <row r="5" spans="1:17" ht="33.75" customHeight="1">
      <c r="A5" s="635" t="s">
        <v>149</v>
      </c>
      <c r="B5" s="637" t="s">
        <v>330</v>
      </c>
      <c r="C5" s="629" t="s">
        <v>331</v>
      </c>
      <c r="D5" s="629"/>
      <c r="E5" s="629"/>
      <c r="F5" s="629"/>
      <c r="G5" s="639" t="s">
        <v>217</v>
      </c>
      <c r="H5" s="640"/>
      <c r="I5" s="640"/>
      <c r="J5" s="641"/>
      <c r="K5" s="639" t="s">
        <v>332</v>
      </c>
      <c r="L5" s="640"/>
      <c r="M5" s="640"/>
      <c r="N5" s="641"/>
      <c r="O5" s="642" t="s">
        <v>409</v>
      </c>
      <c r="P5" s="629" t="s">
        <v>410</v>
      </c>
      <c r="Q5" s="629" t="s">
        <v>333</v>
      </c>
    </row>
    <row r="6" spans="1:17" ht="66" customHeight="1">
      <c r="A6" s="636"/>
      <c r="B6" s="638"/>
      <c r="C6" s="138" t="s">
        <v>204</v>
      </c>
      <c r="D6" s="138" t="s">
        <v>205</v>
      </c>
      <c r="E6" s="138" t="s">
        <v>206</v>
      </c>
      <c r="F6" s="138" t="s">
        <v>219</v>
      </c>
      <c r="G6" s="138" t="s">
        <v>204</v>
      </c>
      <c r="H6" s="138" t="s">
        <v>205</v>
      </c>
      <c r="I6" s="138" t="s">
        <v>206</v>
      </c>
      <c r="J6" s="138" t="s">
        <v>219</v>
      </c>
      <c r="K6" s="138" t="s">
        <v>204</v>
      </c>
      <c r="L6" s="138" t="s">
        <v>205</v>
      </c>
      <c r="M6" s="138" t="s">
        <v>206</v>
      </c>
      <c r="N6" s="138" t="s">
        <v>219</v>
      </c>
      <c r="O6" s="643"/>
      <c r="P6" s="629"/>
      <c r="Q6" s="629"/>
    </row>
    <row r="7" spans="1:17" ht="27" customHeight="1">
      <c r="A7" s="632" t="s">
        <v>336</v>
      </c>
      <c r="B7" s="139" t="s">
        <v>214</v>
      </c>
      <c r="C7" s="140">
        <f>'2230 '!C83</f>
        <v>0</v>
      </c>
      <c r="D7" s="140">
        <f>'2230 '!D83</f>
        <v>0</v>
      </c>
      <c r="E7" s="140">
        <f>'2230 '!E83</f>
        <v>0</v>
      </c>
      <c r="F7" s="140">
        <f>'2230 '!F83</f>
        <v>0</v>
      </c>
      <c r="G7" s="140">
        <f>'2230 '!G83</f>
        <v>0</v>
      </c>
      <c r="H7" s="140">
        <f>'2230 '!H83</f>
        <v>0</v>
      </c>
      <c r="I7" s="140">
        <f>'2230 '!I83</f>
        <v>0</v>
      </c>
      <c r="J7" s="140">
        <f>'2230 '!J83</f>
        <v>0</v>
      </c>
      <c r="K7" s="140">
        <f>'2230 '!K83</f>
        <v>0</v>
      </c>
      <c r="L7" s="140">
        <f>'2230 '!L83</f>
        <v>0</v>
      </c>
      <c r="M7" s="140">
        <f>'2230 '!M83</f>
        <v>0</v>
      </c>
      <c r="N7" s="140">
        <f>'2230 '!N83</f>
        <v>0</v>
      </c>
      <c r="O7" s="141">
        <f>SUM(C7:N7)</f>
        <v>0</v>
      </c>
      <c r="P7" s="142"/>
      <c r="Q7" s="143" t="e">
        <f>O7/P7*100-100</f>
        <v>#DIV/0!</v>
      </c>
    </row>
    <row r="8" spans="1:17" ht="24.75" customHeight="1">
      <c r="A8" s="632"/>
      <c r="B8" s="139" t="s">
        <v>147</v>
      </c>
      <c r="C8" s="140">
        <f>'2230 '!C84</f>
        <v>0</v>
      </c>
      <c r="D8" s="140">
        <f>'2230 '!D84</f>
        <v>0</v>
      </c>
      <c r="E8" s="140">
        <f>'2230 '!E84</f>
        <v>0</v>
      </c>
      <c r="F8" s="140">
        <f>'2230 '!F84</f>
        <v>0</v>
      </c>
      <c r="G8" s="140">
        <f>'2230 '!G84</f>
        <v>0</v>
      </c>
      <c r="H8" s="140">
        <f>'2230 '!H84</f>
        <v>0</v>
      </c>
      <c r="I8" s="140">
        <f>'2230 '!I84</f>
        <v>0</v>
      </c>
      <c r="J8" s="140">
        <f>'2230 '!J84</f>
        <v>0</v>
      </c>
      <c r="K8" s="140">
        <f>'2230 '!K84</f>
        <v>0</v>
      </c>
      <c r="L8" s="140">
        <f>'2230 '!L84</f>
        <v>0</v>
      </c>
      <c r="M8" s="140">
        <f>'2230 '!M84</f>
        <v>0</v>
      </c>
      <c r="N8" s="140">
        <f>'2230 '!N84</f>
        <v>0</v>
      </c>
      <c r="O8" s="141">
        <f>SUM(C8:N8)</f>
        <v>0</v>
      </c>
      <c r="P8" s="144"/>
      <c r="Q8" s="143" t="e">
        <f>O8/P8*100-100</f>
        <v>#DIV/0!</v>
      </c>
    </row>
    <row r="9" spans="1:17" ht="25.5" customHeight="1">
      <c r="A9" s="630" t="s">
        <v>334</v>
      </c>
      <c r="B9" s="631"/>
      <c r="C9" s="145" t="e">
        <f aca="true" t="shared" si="0" ref="C9:H9">C8/C7</f>
        <v>#DIV/0!</v>
      </c>
      <c r="D9" s="145" t="e">
        <f t="shared" si="0"/>
        <v>#DIV/0!</v>
      </c>
      <c r="E9" s="145" t="e">
        <f t="shared" si="0"/>
        <v>#DIV/0!</v>
      </c>
      <c r="F9" s="145" t="e">
        <f t="shared" si="0"/>
        <v>#DIV/0!</v>
      </c>
      <c r="G9" s="145" t="e">
        <f t="shared" si="0"/>
        <v>#DIV/0!</v>
      </c>
      <c r="H9" s="145" t="e">
        <f t="shared" si="0"/>
        <v>#DIV/0!</v>
      </c>
      <c r="I9" s="145" t="e">
        <f aca="true" t="shared" si="1" ref="I9:P9">I8/I7</f>
        <v>#DIV/0!</v>
      </c>
      <c r="J9" s="145" t="e">
        <f t="shared" si="1"/>
        <v>#DIV/0!</v>
      </c>
      <c r="K9" s="145" t="e">
        <f t="shared" si="1"/>
        <v>#DIV/0!</v>
      </c>
      <c r="L9" s="145" t="e">
        <f t="shared" si="1"/>
        <v>#DIV/0!</v>
      </c>
      <c r="M9" s="145" t="e">
        <f t="shared" si="1"/>
        <v>#DIV/0!</v>
      </c>
      <c r="N9" s="145" t="e">
        <f t="shared" si="1"/>
        <v>#DIV/0!</v>
      </c>
      <c r="O9" s="226" t="e">
        <f t="shared" si="1"/>
        <v>#DIV/0!</v>
      </c>
      <c r="P9" s="226" t="e">
        <f t="shared" si="1"/>
        <v>#DIV/0!</v>
      </c>
      <c r="Q9" s="227" t="e">
        <f>O9/P9*100-100</f>
        <v>#DIV/0!</v>
      </c>
    </row>
  </sheetData>
  <sheetProtection/>
  <mergeCells count="12">
    <mergeCell ref="K5:N5"/>
    <mergeCell ref="O5:O6"/>
    <mergeCell ref="P5:P6"/>
    <mergeCell ref="Q5:Q6"/>
    <mergeCell ref="A9:B9"/>
    <mergeCell ref="A7:A8"/>
    <mergeCell ref="A2:Q2"/>
    <mergeCell ref="A3:Q3"/>
    <mergeCell ref="A5:A6"/>
    <mergeCell ref="B5:B6"/>
    <mergeCell ref="C5:F5"/>
    <mergeCell ref="G5:J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82"/>
  <sheetViews>
    <sheetView zoomScaleSheetLayoutView="100" workbookViewId="0" topLeftCell="A175">
      <selection activeCell="A109" sqref="A109:IV113"/>
    </sheetView>
  </sheetViews>
  <sheetFormatPr defaultColWidth="9.140625" defaultRowHeight="12.75"/>
  <cols>
    <col min="1" max="1" width="6.140625" style="7" customWidth="1"/>
    <col min="2" max="2" width="33.7109375" style="7" customWidth="1"/>
    <col min="3" max="3" width="12.57421875" style="7" customWidth="1"/>
    <col min="4" max="4" width="12.421875" style="7" customWidth="1"/>
    <col min="5" max="5" width="13.7109375" style="7" customWidth="1"/>
    <col min="6" max="6" width="9.140625" style="7" customWidth="1"/>
    <col min="7" max="7" width="13.140625" style="7" bestFit="1" customWidth="1"/>
    <col min="8" max="16384" width="9.140625" style="7" customWidth="1"/>
  </cols>
  <sheetData>
    <row r="1" spans="1:5" ht="31.5" customHeight="1">
      <c r="A1" s="564" t="s">
        <v>110</v>
      </c>
      <c r="B1" s="564"/>
      <c r="C1" s="564"/>
      <c r="D1" s="564"/>
      <c r="E1" s="564"/>
    </row>
    <row r="2" spans="1:5" ht="36" customHeight="1">
      <c r="A2" s="566" t="s">
        <v>127</v>
      </c>
      <c r="B2" s="566"/>
      <c r="C2" s="566"/>
      <c r="D2" s="566"/>
      <c r="E2" s="566"/>
    </row>
    <row r="3" spans="1:5" ht="31.5">
      <c r="A3" s="28" t="s">
        <v>142</v>
      </c>
      <c r="B3" s="28" t="s">
        <v>143</v>
      </c>
      <c r="C3" s="28" t="s">
        <v>145</v>
      </c>
      <c r="D3" s="28" t="s">
        <v>146</v>
      </c>
      <c r="E3" s="28" t="s">
        <v>147</v>
      </c>
    </row>
    <row r="4" spans="1:5" ht="31.5">
      <c r="A4" s="57">
        <v>1</v>
      </c>
      <c r="B4" s="60" t="s">
        <v>543</v>
      </c>
      <c r="C4" s="107">
        <v>1</v>
      </c>
      <c r="D4" s="61">
        <v>3740</v>
      </c>
      <c r="E4" s="61">
        <f>C4*D4</f>
        <v>3740</v>
      </c>
    </row>
    <row r="5" spans="1:5" ht="15.75">
      <c r="A5" s="29"/>
      <c r="B5" s="29" t="s">
        <v>148</v>
      </c>
      <c r="C5" s="66"/>
      <c r="D5" s="66"/>
      <c r="E5" s="61">
        <f>SUM(E4)</f>
        <v>3740</v>
      </c>
    </row>
    <row r="6" spans="1:5" ht="15.75" customHeight="1" hidden="1">
      <c r="A6" s="566" t="s">
        <v>128</v>
      </c>
      <c r="B6" s="566"/>
      <c r="C6" s="566"/>
      <c r="D6" s="566"/>
      <c r="E6" s="566"/>
    </row>
    <row r="7" spans="1:5" s="55" customFormat="1" ht="31.5" hidden="1">
      <c r="A7" s="28" t="s">
        <v>142</v>
      </c>
      <c r="B7" s="28" t="s">
        <v>143</v>
      </c>
      <c r="C7" s="28" t="s">
        <v>145</v>
      </c>
      <c r="D7" s="28" t="s">
        <v>146</v>
      </c>
      <c r="E7" s="28" t="s">
        <v>147</v>
      </c>
    </row>
    <row r="8" spans="1:5" ht="15.75" hidden="1">
      <c r="A8" s="57"/>
      <c r="B8" s="60"/>
      <c r="C8" s="61"/>
      <c r="D8" s="61"/>
      <c r="E8" s="61">
        <f>C8*D8</f>
        <v>0</v>
      </c>
    </row>
    <row r="9" spans="1:5" ht="19.5" customHeight="1" hidden="1">
      <c r="A9" s="29"/>
      <c r="B9" s="29" t="s">
        <v>148</v>
      </c>
      <c r="C9" s="29"/>
      <c r="D9" s="29"/>
      <c r="E9" s="67">
        <f>SUM(A6:E8)</f>
        <v>0</v>
      </c>
    </row>
    <row r="10" spans="1:5" ht="15.75" customHeight="1" hidden="1">
      <c r="A10" s="566" t="s">
        <v>129</v>
      </c>
      <c r="B10" s="566"/>
      <c r="C10" s="566"/>
      <c r="D10" s="566"/>
      <c r="E10" s="566"/>
    </row>
    <row r="11" spans="1:5" ht="31.5" hidden="1">
      <c r="A11" s="28" t="s">
        <v>142</v>
      </c>
      <c r="B11" s="28" t="s">
        <v>143</v>
      </c>
      <c r="C11" s="28" t="s">
        <v>145</v>
      </c>
      <c r="D11" s="28" t="s">
        <v>146</v>
      </c>
      <c r="E11" s="28" t="s">
        <v>147</v>
      </c>
    </row>
    <row r="12" spans="1:5" ht="15.75" hidden="1">
      <c r="A12" s="28"/>
      <c r="B12" s="28"/>
      <c r="C12" s="28"/>
      <c r="D12" s="28"/>
      <c r="E12" s="61">
        <f>C12*D12</f>
        <v>0</v>
      </c>
    </row>
    <row r="13" spans="1:5" ht="15.75" hidden="1">
      <c r="A13" s="29"/>
      <c r="B13" s="29" t="s">
        <v>148</v>
      </c>
      <c r="C13" s="29"/>
      <c r="D13" s="29"/>
      <c r="E13" s="29">
        <f>SUM(A6:E12)</f>
        <v>0</v>
      </c>
    </row>
    <row r="14" spans="1:5" ht="15.75">
      <c r="A14" s="566" t="s">
        <v>130</v>
      </c>
      <c r="B14" s="566"/>
      <c r="C14" s="566"/>
      <c r="D14" s="566"/>
      <c r="E14" s="566"/>
    </row>
    <row r="15" spans="1:5" ht="31.5">
      <c r="A15" s="28" t="s">
        <v>142</v>
      </c>
      <c r="B15" s="28" t="s">
        <v>143</v>
      </c>
      <c r="C15" s="28" t="s">
        <v>145</v>
      </c>
      <c r="D15" s="28" t="s">
        <v>146</v>
      </c>
      <c r="E15" s="28" t="s">
        <v>147</v>
      </c>
    </row>
    <row r="16" spans="1:5" ht="47.25">
      <c r="A16" s="28">
        <v>1</v>
      </c>
      <c r="B16" s="28" t="s">
        <v>544</v>
      </c>
      <c r="C16" s="28">
        <v>12</v>
      </c>
      <c r="D16" s="28">
        <v>1000</v>
      </c>
      <c r="E16" s="28">
        <f>C16*D16</f>
        <v>12000</v>
      </c>
    </row>
    <row r="17" spans="1:5" ht="31.5">
      <c r="A17" s="28">
        <v>2</v>
      </c>
      <c r="B17" s="28" t="s">
        <v>639</v>
      </c>
      <c r="C17" s="28">
        <v>12</v>
      </c>
      <c r="D17" s="28">
        <v>400</v>
      </c>
      <c r="E17" s="28">
        <f>C17*D17</f>
        <v>4800</v>
      </c>
    </row>
    <row r="18" spans="1:5" ht="15.75">
      <c r="A18" s="28">
        <v>3</v>
      </c>
      <c r="B18" s="28" t="s">
        <v>643</v>
      </c>
      <c r="C18" s="28">
        <v>1</v>
      </c>
      <c r="D18" s="28">
        <v>1500</v>
      </c>
      <c r="E18" s="28">
        <f>C18*D18</f>
        <v>1500</v>
      </c>
    </row>
    <row r="19" spans="1:5" ht="15.75" customHeight="1">
      <c r="A19" s="29"/>
      <c r="B19" s="29" t="s">
        <v>148</v>
      </c>
      <c r="C19" s="29"/>
      <c r="D19" s="29"/>
      <c r="E19" s="51">
        <f>SUM(E16:E18)</f>
        <v>18300</v>
      </c>
    </row>
    <row r="20" spans="1:5" ht="18" customHeight="1">
      <c r="A20" s="646" t="s">
        <v>223</v>
      </c>
      <c r="B20" s="646"/>
      <c r="C20" s="646"/>
      <c r="D20" s="646"/>
      <c r="E20" s="646"/>
    </row>
    <row r="21" spans="1:5" ht="21.75" customHeight="1" hidden="1">
      <c r="A21" s="566" t="s">
        <v>131</v>
      </c>
      <c r="B21" s="566"/>
      <c r="C21" s="566"/>
      <c r="D21" s="566"/>
      <c r="E21" s="566"/>
    </row>
    <row r="22" spans="1:5" ht="31.5" hidden="1">
      <c r="A22" s="28" t="s">
        <v>142</v>
      </c>
      <c r="B22" s="28" t="s">
        <v>143</v>
      </c>
      <c r="C22" s="28" t="s">
        <v>145</v>
      </c>
      <c r="D22" s="28" t="s">
        <v>146</v>
      </c>
      <c r="E22" s="28" t="s">
        <v>147</v>
      </c>
    </row>
    <row r="23" spans="1:5" ht="15.75" hidden="1">
      <c r="A23" s="57"/>
      <c r="B23" s="62"/>
      <c r="C23" s="63"/>
      <c r="D23" s="64"/>
      <c r="E23" s="61">
        <f>C23*D23</f>
        <v>0</v>
      </c>
    </row>
    <row r="24" spans="1:5" ht="15.75" hidden="1">
      <c r="A24" s="29"/>
      <c r="B24" s="29" t="s">
        <v>148</v>
      </c>
      <c r="C24" s="29"/>
      <c r="D24" s="29"/>
      <c r="E24" s="67">
        <v>0</v>
      </c>
    </row>
    <row r="25" spans="1:5" ht="19.5" customHeight="1" hidden="1">
      <c r="A25" s="558" t="s">
        <v>132</v>
      </c>
      <c r="B25" s="558"/>
      <c r="C25" s="558"/>
      <c r="D25" s="558"/>
      <c r="E25" s="558"/>
    </row>
    <row r="26" spans="1:5" ht="27.75" customHeight="1" hidden="1">
      <c r="A26" s="28" t="s">
        <v>142</v>
      </c>
      <c r="B26" s="28" t="s">
        <v>143</v>
      </c>
      <c r="C26" s="28" t="s">
        <v>145</v>
      </c>
      <c r="D26" s="28" t="s">
        <v>146</v>
      </c>
      <c r="E26" s="28" t="s">
        <v>147</v>
      </c>
    </row>
    <row r="27" spans="1:5" ht="15.75" hidden="1">
      <c r="A27" s="28"/>
      <c r="B27" s="28"/>
      <c r="C27" s="28"/>
      <c r="D27" s="28"/>
      <c r="E27" s="61">
        <f>C27*D27</f>
        <v>0</v>
      </c>
    </row>
    <row r="28" spans="1:5" ht="15.75" hidden="1">
      <c r="A28" s="29"/>
      <c r="B28" s="29" t="s">
        <v>148</v>
      </c>
      <c r="C28" s="29"/>
      <c r="D28" s="29"/>
      <c r="E28" s="29">
        <f>SUM(A25:E27)</f>
        <v>0</v>
      </c>
    </row>
    <row r="29" spans="1:5" ht="35.25" customHeight="1" hidden="1">
      <c r="A29" s="558" t="s">
        <v>133</v>
      </c>
      <c r="B29" s="645"/>
      <c r="C29" s="645"/>
      <c r="D29" s="645"/>
      <c r="E29" s="645"/>
    </row>
    <row r="30" spans="1:5" ht="28.5" customHeight="1" hidden="1">
      <c r="A30" s="28" t="s">
        <v>142</v>
      </c>
      <c r="B30" s="28" t="s">
        <v>143</v>
      </c>
      <c r="C30" s="28" t="s">
        <v>145</v>
      </c>
      <c r="D30" s="28" t="s">
        <v>146</v>
      </c>
      <c r="E30" s="28" t="s">
        <v>147</v>
      </c>
    </row>
    <row r="31" spans="1:5" ht="15.75" customHeight="1" hidden="1">
      <c r="A31" s="28"/>
      <c r="B31" s="28"/>
      <c r="C31" s="28"/>
      <c r="D31" s="28"/>
      <c r="E31" s="61">
        <f>C31*D31</f>
        <v>0</v>
      </c>
    </row>
    <row r="32" spans="1:5" ht="15.75" hidden="1">
      <c r="A32" s="29"/>
      <c r="B32" s="29" t="s">
        <v>148</v>
      </c>
      <c r="C32" s="29"/>
      <c r="D32" s="29"/>
      <c r="E32" s="29">
        <f>SUM(A25:E31)</f>
        <v>0</v>
      </c>
    </row>
    <row r="33" spans="1:5" ht="87.75" customHeight="1" hidden="1">
      <c r="A33" s="566" t="s">
        <v>70</v>
      </c>
      <c r="B33" s="566"/>
      <c r="C33" s="566"/>
      <c r="D33" s="566"/>
      <c r="E33" s="566"/>
    </row>
    <row r="34" spans="1:5" ht="31.5" hidden="1">
      <c r="A34" s="28" t="s">
        <v>142</v>
      </c>
      <c r="B34" s="28" t="s">
        <v>143</v>
      </c>
      <c r="C34" s="28" t="s">
        <v>145</v>
      </c>
      <c r="D34" s="28" t="s">
        <v>146</v>
      </c>
      <c r="E34" s="28" t="s">
        <v>147</v>
      </c>
    </row>
    <row r="35" spans="1:5" ht="15.75" hidden="1">
      <c r="A35" s="28"/>
      <c r="B35" s="28"/>
      <c r="C35" s="28"/>
      <c r="D35" s="28"/>
      <c r="E35" s="61">
        <f>C35*D35</f>
        <v>0</v>
      </c>
    </row>
    <row r="36" spans="1:5" ht="15.75" hidden="1">
      <c r="A36" s="29"/>
      <c r="B36" s="29" t="s">
        <v>148</v>
      </c>
      <c r="C36" s="29"/>
      <c r="D36" s="29"/>
      <c r="E36" s="29">
        <f>SUM(A25:E35)</f>
        <v>0</v>
      </c>
    </row>
    <row r="37" spans="1:5" ht="36" customHeight="1" hidden="1">
      <c r="A37" s="566" t="s">
        <v>134</v>
      </c>
      <c r="B37" s="566"/>
      <c r="C37" s="566"/>
      <c r="D37" s="566"/>
      <c r="E37" s="566"/>
    </row>
    <row r="38" spans="1:5" ht="29.25" customHeight="1" hidden="1">
      <c r="A38" s="28" t="s">
        <v>142</v>
      </c>
      <c r="B38" s="28" t="s">
        <v>143</v>
      </c>
      <c r="C38" s="28" t="s">
        <v>145</v>
      </c>
      <c r="D38" s="28" t="s">
        <v>146</v>
      </c>
      <c r="E38" s="28" t="s">
        <v>147</v>
      </c>
    </row>
    <row r="39" spans="1:5" ht="15.75" hidden="1">
      <c r="A39" s="57"/>
      <c r="B39" s="28"/>
      <c r="C39" s="28"/>
      <c r="D39" s="28"/>
      <c r="E39" s="61">
        <f>C39*D39</f>
        <v>0</v>
      </c>
    </row>
    <row r="40" spans="1:5" ht="15.75" hidden="1">
      <c r="A40" s="29"/>
      <c r="B40" s="29" t="s">
        <v>148</v>
      </c>
      <c r="C40" s="29"/>
      <c r="D40" s="29"/>
      <c r="E40" s="29">
        <f>SUM(A25:E39)</f>
        <v>0</v>
      </c>
    </row>
    <row r="41" spans="1:5" ht="68.25" customHeight="1">
      <c r="A41" s="566" t="s">
        <v>135</v>
      </c>
      <c r="B41" s="566"/>
      <c r="C41" s="566"/>
      <c r="D41" s="566"/>
      <c r="E41" s="566"/>
    </row>
    <row r="42" spans="1:5" ht="31.5">
      <c r="A42" s="28" t="s">
        <v>142</v>
      </c>
      <c r="B42" s="28" t="s">
        <v>143</v>
      </c>
      <c r="C42" s="28" t="s">
        <v>145</v>
      </c>
      <c r="D42" s="28" t="s">
        <v>146</v>
      </c>
      <c r="E42" s="28" t="s">
        <v>147</v>
      </c>
    </row>
    <row r="43" spans="1:5" ht="31.5">
      <c r="A43" s="28">
        <v>1</v>
      </c>
      <c r="B43" s="28" t="s">
        <v>784</v>
      </c>
      <c r="C43" s="9">
        <v>12</v>
      </c>
      <c r="D43" s="9">
        <v>326.32</v>
      </c>
      <c r="E43" s="61">
        <f>C43*D43</f>
        <v>3915.84</v>
      </c>
    </row>
    <row r="44" spans="1:5" ht="31.5">
      <c r="A44" s="28">
        <v>2</v>
      </c>
      <c r="B44" s="28" t="s">
        <v>785</v>
      </c>
      <c r="C44" s="9">
        <v>5</v>
      </c>
      <c r="D44" s="9">
        <v>234.03</v>
      </c>
      <c r="E44" s="61">
        <f>C44*D44</f>
        <v>1170.15</v>
      </c>
    </row>
    <row r="45" spans="1:5" ht="31.5">
      <c r="A45" s="28">
        <v>3</v>
      </c>
      <c r="B45" s="28" t="s">
        <v>786</v>
      </c>
      <c r="C45" s="9">
        <v>10</v>
      </c>
      <c r="D45" s="9">
        <v>295.75</v>
      </c>
      <c r="E45" s="61">
        <f>C45*D45</f>
        <v>2957.5</v>
      </c>
    </row>
    <row r="46" spans="1:5" ht="15.75">
      <c r="A46" s="29"/>
      <c r="B46" s="29" t="s">
        <v>148</v>
      </c>
      <c r="C46" s="29"/>
      <c r="D46" s="29"/>
      <c r="E46" s="51">
        <f>SUM(E43:E45)</f>
        <v>8043.49</v>
      </c>
    </row>
    <row r="47" spans="1:5" ht="21" customHeight="1">
      <c r="A47" s="566" t="s">
        <v>136</v>
      </c>
      <c r="B47" s="566"/>
      <c r="C47" s="566"/>
      <c r="D47" s="566"/>
      <c r="E47" s="566"/>
    </row>
    <row r="48" spans="1:5" ht="31.5">
      <c r="A48" s="28" t="s">
        <v>142</v>
      </c>
      <c r="B48" s="28" t="s">
        <v>143</v>
      </c>
      <c r="C48" s="28" t="s">
        <v>145</v>
      </c>
      <c r="D48" s="28" t="s">
        <v>146</v>
      </c>
      <c r="E48" s="28" t="s">
        <v>147</v>
      </c>
    </row>
    <row r="49" spans="1:5" ht="63">
      <c r="A49" s="28"/>
      <c r="B49" s="28" t="s">
        <v>589</v>
      </c>
      <c r="C49" s="28">
        <v>700</v>
      </c>
      <c r="D49" s="28">
        <v>33.28</v>
      </c>
      <c r="E49" s="59">
        <f>C49*D49</f>
        <v>23296</v>
      </c>
    </row>
    <row r="50" spans="1:5" ht="31.5">
      <c r="A50" s="28"/>
      <c r="B50" s="28" t="s">
        <v>572</v>
      </c>
      <c r="C50" s="28">
        <v>2000</v>
      </c>
      <c r="D50" s="28">
        <v>33.28</v>
      </c>
      <c r="E50" s="28">
        <f>C50*D50</f>
        <v>66560</v>
      </c>
    </row>
    <row r="51" spans="1:5" ht="31.5">
      <c r="A51" s="28"/>
      <c r="B51" s="28" t="s">
        <v>606</v>
      </c>
      <c r="C51" s="28">
        <v>200</v>
      </c>
      <c r="D51" s="28">
        <v>33.28</v>
      </c>
      <c r="E51" s="28">
        <f>C51*D51</f>
        <v>6656</v>
      </c>
    </row>
    <row r="52" spans="1:5" ht="47.25">
      <c r="A52" s="28"/>
      <c r="B52" s="28" t="s">
        <v>607</v>
      </c>
      <c r="C52" s="28">
        <v>300</v>
      </c>
      <c r="D52" s="28">
        <v>33.28</v>
      </c>
      <c r="E52" s="28">
        <f>C52*D52</f>
        <v>9984</v>
      </c>
    </row>
    <row r="53" spans="1:5" ht="15.75">
      <c r="A53" s="29"/>
      <c r="B53" s="29" t="s">
        <v>148</v>
      </c>
      <c r="C53" s="29"/>
      <c r="D53" s="29"/>
      <c r="E53" s="43">
        <f>SUM(E49:E52)</f>
        <v>106496</v>
      </c>
    </row>
    <row r="54" spans="1:5" ht="78.75" customHeight="1" hidden="1">
      <c r="A54" s="558" t="s">
        <v>71</v>
      </c>
      <c r="B54" s="645"/>
      <c r="C54" s="645"/>
      <c r="D54" s="645"/>
      <c r="E54" s="645"/>
    </row>
    <row r="55" spans="1:5" ht="31.5" hidden="1">
      <c r="A55" s="28" t="s">
        <v>142</v>
      </c>
      <c r="B55" s="28" t="s">
        <v>143</v>
      </c>
      <c r="C55" s="28" t="s">
        <v>145</v>
      </c>
      <c r="D55" s="28" t="s">
        <v>146</v>
      </c>
      <c r="E55" s="28" t="s">
        <v>147</v>
      </c>
    </row>
    <row r="56" spans="1:5" ht="15.75" hidden="1">
      <c r="A56" s="28"/>
      <c r="B56" s="28"/>
      <c r="C56" s="28"/>
      <c r="D56" s="28"/>
      <c r="E56" s="28">
        <f>C56*D56</f>
        <v>0</v>
      </c>
    </row>
    <row r="57" spans="1:5" ht="20.25" customHeight="1" hidden="1">
      <c r="A57" s="28"/>
      <c r="B57" s="28"/>
      <c r="C57" s="28"/>
      <c r="D57" s="28"/>
      <c r="E57" s="28">
        <f>C57*D57</f>
        <v>0</v>
      </c>
    </row>
    <row r="58" spans="1:5" ht="19.5" customHeight="1" hidden="1">
      <c r="A58" s="28"/>
      <c r="B58" s="28"/>
      <c r="C58" s="28"/>
      <c r="D58" s="28"/>
      <c r="E58" s="28">
        <f>C58*D58</f>
        <v>0</v>
      </c>
    </row>
    <row r="59" spans="1:5" ht="19.5" customHeight="1" hidden="1">
      <c r="A59" s="28"/>
      <c r="B59" s="28"/>
      <c r="C59" s="28"/>
      <c r="D59" s="28"/>
      <c r="E59" s="28">
        <f>C59*D59</f>
        <v>0</v>
      </c>
    </row>
    <row r="60" spans="1:5" ht="15.75" hidden="1">
      <c r="A60" s="29"/>
      <c r="B60" s="29" t="s">
        <v>148</v>
      </c>
      <c r="C60" s="29"/>
      <c r="D60" s="29"/>
      <c r="E60" s="29">
        <f>SUM(E56:E59)</f>
        <v>0</v>
      </c>
    </row>
    <row r="61" spans="1:5" ht="164.25" customHeight="1" hidden="1">
      <c r="A61" s="558" t="s">
        <v>72</v>
      </c>
      <c r="B61" s="645"/>
      <c r="C61" s="645"/>
      <c r="D61" s="645"/>
      <c r="E61" s="645"/>
    </row>
    <row r="62" spans="1:5" ht="31.5" hidden="1">
      <c r="A62" s="28" t="s">
        <v>142</v>
      </c>
      <c r="B62" s="28" t="s">
        <v>143</v>
      </c>
      <c r="C62" s="28" t="s">
        <v>145</v>
      </c>
      <c r="D62" s="28" t="s">
        <v>146</v>
      </c>
      <c r="E62" s="28" t="s">
        <v>147</v>
      </c>
    </row>
    <row r="63" spans="1:5" ht="15.75" hidden="1">
      <c r="A63" s="28"/>
      <c r="B63" s="28"/>
      <c r="C63" s="28"/>
      <c r="D63" s="28"/>
      <c r="E63" s="28">
        <f>C63*D63</f>
        <v>0</v>
      </c>
    </row>
    <row r="64" spans="1:5" ht="15.75" hidden="1">
      <c r="A64" s="28"/>
      <c r="B64" s="28"/>
      <c r="C64" s="28"/>
      <c r="D64" s="28"/>
      <c r="E64" s="28">
        <f>C64*D64</f>
        <v>0</v>
      </c>
    </row>
    <row r="65" spans="1:5" ht="15.75" hidden="1">
      <c r="A65" s="65"/>
      <c r="B65" s="65"/>
      <c r="C65" s="65"/>
      <c r="D65" s="65"/>
      <c r="E65" s="65">
        <f>SUM(E63:E64)</f>
        <v>0</v>
      </c>
    </row>
    <row r="66" spans="1:5" ht="116.25" customHeight="1" hidden="1">
      <c r="A66" s="554" t="s">
        <v>73</v>
      </c>
      <c r="B66" s="554"/>
      <c r="C66" s="554"/>
      <c r="D66" s="554"/>
      <c r="E66" s="554"/>
    </row>
    <row r="67" spans="1:5" ht="31.5" customHeight="1" hidden="1">
      <c r="A67" s="28" t="s">
        <v>142</v>
      </c>
      <c r="B67" s="28" t="s">
        <v>143</v>
      </c>
      <c r="C67" s="28" t="s">
        <v>145</v>
      </c>
      <c r="D67" s="28" t="s">
        <v>146</v>
      </c>
      <c r="E67" s="28" t="s">
        <v>147</v>
      </c>
    </row>
    <row r="68" spans="1:5" ht="15.75" customHeight="1" hidden="1">
      <c r="A68" s="57"/>
      <c r="B68" s="28"/>
      <c r="C68" s="28"/>
      <c r="D68" s="28"/>
      <c r="E68" s="28">
        <f>C68*D68</f>
        <v>0</v>
      </c>
    </row>
    <row r="69" spans="1:5" ht="15.75" hidden="1">
      <c r="A69" s="29"/>
      <c r="B69" s="29" t="s">
        <v>148</v>
      </c>
      <c r="C69" s="29"/>
      <c r="D69" s="29"/>
      <c r="E69" s="29">
        <f>SUM(E68)</f>
        <v>0</v>
      </c>
    </row>
    <row r="70" spans="1:5" ht="41.25" customHeight="1" hidden="1">
      <c r="A70" s="558" t="s">
        <v>137</v>
      </c>
      <c r="B70" s="558"/>
      <c r="C70" s="558"/>
      <c r="D70" s="558"/>
      <c r="E70" s="558"/>
    </row>
    <row r="71" spans="1:5" ht="30.75" customHeight="1" hidden="1">
      <c r="A71" s="28" t="s">
        <v>142</v>
      </c>
      <c r="B71" s="28" t="s">
        <v>143</v>
      </c>
      <c r="C71" s="28" t="s">
        <v>145</v>
      </c>
      <c r="D71" s="28" t="s">
        <v>146</v>
      </c>
      <c r="E71" s="28" t="s">
        <v>147</v>
      </c>
    </row>
    <row r="72" spans="1:5" ht="15.75" hidden="1">
      <c r="A72" s="28"/>
      <c r="B72" s="28"/>
      <c r="C72" s="28"/>
      <c r="D72" s="28"/>
      <c r="E72" s="28">
        <f>C72*D72</f>
        <v>0</v>
      </c>
    </row>
    <row r="73" spans="1:5" ht="15.75" hidden="1">
      <c r="A73" s="29"/>
      <c r="B73" s="29" t="s">
        <v>148</v>
      </c>
      <c r="C73" s="29"/>
      <c r="D73" s="29"/>
      <c r="E73" s="29">
        <f>SUM(E72)</f>
        <v>0</v>
      </c>
    </row>
    <row r="74" spans="1:5" ht="29.25" customHeight="1">
      <c r="A74" s="558" t="s">
        <v>74</v>
      </c>
      <c r="B74" s="558"/>
      <c r="C74" s="558"/>
      <c r="D74" s="558"/>
      <c r="E74" s="558"/>
    </row>
    <row r="75" spans="1:5" ht="31.5">
      <c r="A75" s="28" t="s">
        <v>142</v>
      </c>
      <c r="B75" s="28" t="s">
        <v>143</v>
      </c>
      <c r="C75" s="28" t="s">
        <v>145</v>
      </c>
      <c r="D75" s="28" t="s">
        <v>146</v>
      </c>
      <c r="E75" s="28" t="s">
        <v>147</v>
      </c>
    </row>
    <row r="76" spans="1:5" ht="31.5">
      <c r="A76" s="57">
        <v>1</v>
      </c>
      <c r="B76" s="60" t="s">
        <v>545</v>
      </c>
      <c r="C76" s="107">
        <v>1</v>
      </c>
      <c r="D76" s="107">
        <v>300000</v>
      </c>
      <c r="E76" s="243">
        <f aca="true" t="shared" si="0" ref="E76:E81">C76*D76</f>
        <v>300000</v>
      </c>
    </row>
    <row r="77" spans="1:5" ht="15.75">
      <c r="A77" s="57">
        <v>2</v>
      </c>
      <c r="B77" s="60" t="s">
        <v>645</v>
      </c>
      <c r="C77" s="107">
        <v>1</v>
      </c>
      <c r="D77" s="107">
        <v>175000</v>
      </c>
      <c r="E77" s="243">
        <f t="shared" si="0"/>
        <v>175000</v>
      </c>
    </row>
    <row r="78" spans="1:5" ht="31.5">
      <c r="A78" s="57">
        <v>3</v>
      </c>
      <c r="B78" s="60" t="s">
        <v>644</v>
      </c>
      <c r="C78" s="107">
        <v>1</v>
      </c>
      <c r="D78" s="107">
        <v>120000</v>
      </c>
      <c r="E78" s="243">
        <f t="shared" si="0"/>
        <v>120000</v>
      </c>
    </row>
    <row r="79" spans="1:5" ht="31.5">
      <c r="A79" s="57">
        <v>4</v>
      </c>
      <c r="B79" s="60" t="s">
        <v>546</v>
      </c>
      <c r="C79" s="107">
        <v>1</v>
      </c>
      <c r="D79" s="107">
        <v>70000</v>
      </c>
      <c r="E79" s="243">
        <f t="shared" si="0"/>
        <v>70000</v>
      </c>
    </row>
    <row r="80" spans="1:5" ht="78.75">
      <c r="A80" s="8">
        <v>5</v>
      </c>
      <c r="B80" s="60" t="s">
        <v>593</v>
      </c>
      <c r="C80" s="107">
        <v>10</v>
      </c>
      <c r="D80" s="107">
        <v>2000</v>
      </c>
      <c r="E80" s="243">
        <f t="shared" si="0"/>
        <v>20000</v>
      </c>
    </row>
    <row r="81" spans="1:5" ht="31.5">
      <c r="A81" s="8">
        <v>6</v>
      </c>
      <c r="B81" s="60" t="s">
        <v>635</v>
      </c>
      <c r="C81" s="107">
        <v>600</v>
      </c>
      <c r="D81" s="107">
        <v>200</v>
      </c>
      <c r="E81" s="243">
        <f t="shared" si="0"/>
        <v>120000</v>
      </c>
    </row>
    <row r="82" spans="1:5" ht="15.75" customHeight="1">
      <c r="A82" s="29"/>
      <c r="B82" s="29" t="s">
        <v>148</v>
      </c>
      <c r="C82" s="29"/>
      <c r="D82" s="29"/>
      <c r="E82" s="51">
        <f>SUM(E76:E81)</f>
        <v>805000</v>
      </c>
    </row>
    <row r="83" spans="1:5" ht="15.75">
      <c r="A83" s="646" t="s">
        <v>222</v>
      </c>
      <c r="B83" s="646"/>
      <c r="C83" s="646"/>
      <c r="D83" s="646"/>
      <c r="E83" s="646"/>
    </row>
    <row r="84" spans="1:5" ht="144" customHeight="1" hidden="1">
      <c r="A84" s="558" t="s">
        <v>76</v>
      </c>
      <c r="B84" s="558"/>
      <c r="C84" s="558"/>
      <c r="D84" s="558"/>
      <c r="E84" s="558"/>
    </row>
    <row r="85" spans="1:5" ht="30.75" customHeight="1" hidden="1">
      <c r="A85" s="28" t="s">
        <v>142</v>
      </c>
      <c r="B85" s="28" t="s">
        <v>143</v>
      </c>
      <c r="C85" s="28" t="s">
        <v>145</v>
      </c>
      <c r="D85" s="28" t="s">
        <v>146</v>
      </c>
      <c r="E85" s="28" t="s">
        <v>147</v>
      </c>
    </row>
    <row r="86" spans="1:5" ht="30.75" customHeight="1" hidden="1">
      <c r="A86" s="57"/>
      <c r="B86" s="28"/>
      <c r="C86" s="28"/>
      <c r="D86" s="28"/>
      <c r="E86" s="243">
        <f>C86*D86</f>
        <v>0</v>
      </c>
    </row>
    <row r="87" spans="1:5" ht="15.75" hidden="1">
      <c r="A87" s="57"/>
      <c r="B87" s="28"/>
      <c r="C87" s="28"/>
      <c r="D87" s="28"/>
      <c r="E87" s="243">
        <f>C87*D87</f>
        <v>0</v>
      </c>
    </row>
    <row r="88" spans="1:5" ht="15.75" hidden="1">
      <c r="A88" s="57"/>
      <c r="B88" s="28"/>
      <c r="C88" s="28"/>
      <c r="D88" s="28"/>
      <c r="E88" s="243">
        <f>C88*D88</f>
        <v>0</v>
      </c>
    </row>
    <row r="89" spans="1:5" ht="15.75" hidden="1">
      <c r="A89" s="57"/>
      <c r="B89" s="28"/>
      <c r="C89" s="28"/>
      <c r="D89" s="28"/>
      <c r="E89" s="243">
        <f>C89*D89</f>
        <v>0</v>
      </c>
    </row>
    <row r="90" spans="1:5" ht="15.75" hidden="1">
      <c r="A90" s="57"/>
      <c r="B90" s="28"/>
      <c r="C90" s="28"/>
      <c r="D90" s="28"/>
      <c r="E90" s="243">
        <f>C90*D90</f>
        <v>0</v>
      </c>
    </row>
    <row r="91" spans="1:5" ht="15.75" hidden="1">
      <c r="A91" s="28"/>
      <c r="B91" s="29" t="s">
        <v>148</v>
      </c>
      <c r="C91" s="28"/>
      <c r="D91" s="28"/>
      <c r="E91" s="73">
        <f>SUM(E86:E90)</f>
        <v>0</v>
      </c>
    </row>
    <row r="92" spans="1:5" ht="43.5" customHeight="1" hidden="1">
      <c r="A92" s="558" t="s">
        <v>75</v>
      </c>
      <c r="B92" s="558"/>
      <c r="C92" s="558"/>
      <c r="D92" s="558"/>
      <c r="E92" s="558"/>
    </row>
    <row r="93" spans="1:5" ht="31.5" hidden="1">
      <c r="A93" s="28" t="s">
        <v>142</v>
      </c>
      <c r="B93" s="28" t="s">
        <v>143</v>
      </c>
      <c r="C93" s="28" t="s">
        <v>145</v>
      </c>
      <c r="D93" s="28" t="s">
        <v>146</v>
      </c>
      <c r="E93" s="28" t="s">
        <v>147</v>
      </c>
    </row>
    <row r="94" spans="1:5" ht="15.75" hidden="1">
      <c r="A94" s="28"/>
      <c r="B94" s="28"/>
      <c r="C94" s="28"/>
      <c r="D94" s="28"/>
      <c r="E94" s="28">
        <f>C94*D94</f>
        <v>0</v>
      </c>
    </row>
    <row r="95" spans="1:5" ht="15.75" hidden="1">
      <c r="A95" s="28"/>
      <c r="B95" s="28"/>
      <c r="C95" s="28"/>
      <c r="D95" s="28"/>
      <c r="E95" s="28">
        <f aca="true" t="shared" si="1" ref="E95:E102">C95*D95</f>
        <v>0</v>
      </c>
    </row>
    <row r="96" spans="1:5" ht="15.75" hidden="1">
      <c r="A96" s="28"/>
      <c r="B96" s="28"/>
      <c r="C96" s="28"/>
      <c r="D96" s="28"/>
      <c r="E96" s="28">
        <f t="shared" si="1"/>
        <v>0</v>
      </c>
    </row>
    <row r="97" spans="1:5" ht="15.75" hidden="1">
      <c r="A97" s="28"/>
      <c r="B97" s="28"/>
      <c r="C97" s="28"/>
      <c r="D97" s="28"/>
      <c r="E97" s="28">
        <f t="shared" si="1"/>
        <v>0</v>
      </c>
    </row>
    <row r="98" spans="1:5" ht="15.75" hidden="1">
      <c r="A98" s="28"/>
      <c r="B98" s="28"/>
      <c r="C98" s="28"/>
      <c r="D98" s="28"/>
      <c r="E98" s="28">
        <f t="shared" si="1"/>
        <v>0</v>
      </c>
    </row>
    <row r="99" spans="1:5" ht="15.75" hidden="1">
      <c r="A99" s="28"/>
      <c r="B99" s="28"/>
      <c r="C99" s="28"/>
      <c r="D99" s="28"/>
      <c r="E99" s="28">
        <f t="shared" si="1"/>
        <v>0</v>
      </c>
    </row>
    <row r="100" spans="1:5" ht="15.75" hidden="1">
      <c r="A100" s="28"/>
      <c r="B100" s="28"/>
      <c r="C100" s="28"/>
      <c r="D100" s="28"/>
      <c r="E100" s="28">
        <f t="shared" si="1"/>
        <v>0</v>
      </c>
    </row>
    <row r="101" spans="1:5" ht="15.75" hidden="1">
      <c r="A101" s="28"/>
      <c r="B101" s="28"/>
      <c r="C101" s="28"/>
      <c r="D101" s="28"/>
      <c r="E101" s="28">
        <f t="shared" si="1"/>
        <v>0</v>
      </c>
    </row>
    <row r="102" spans="1:5" ht="15.75" hidden="1">
      <c r="A102" s="28"/>
      <c r="B102" s="28"/>
      <c r="C102" s="28"/>
      <c r="D102" s="28"/>
      <c r="E102" s="28">
        <f t="shared" si="1"/>
        <v>0</v>
      </c>
    </row>
    <row r="103" spans="1:5" ht="15.75" hidden="1">
      <c r="A103" s="29"/>
      <c r="B103" s="29" t="s">
        <v>148</v>
      </c>
      <c r="C103" s="29"/>
      <c r="D103" s="29"/>
      <c r="E103" s="29">
        <f>SUM(E94:E102)</f>
        <v>0</v>
      </c>
    </row>
    <row r="104" spans="1:5" ht="30" customHeight="1">
      <c r="A104" s="556" t="s">
        <v>690</v>
      </c>
      <c r="B104" s="556"/>
      <c r="C104" s="556"/>
      <c r="D104" s="556"/>
      <c r="E104" s="556"/>
    </row>
    <row r="105" spans="1:5" ht="31.5">
      <c r="A105" s="28" t="s">
        <v>142</v>
      </c>
      <c r="B105" s="28" t="s">
        <v>143</v>
      </c>
      <c r="C105" s="28" t="s">
        <v>145</v>
      </c>
      <c r="D105" s="28" t="s">
        <v>146</v>
      </c>
      <c r="E105" s="28" t="s">
        <v>147</v>
      </c>
    </row>
    <row r="106" spans="1:5" ht="47.25">
      <c r="A106" s="57">
        <v>1</v>
      </c>
      <c r="B106" s="28" t="s">
        <v>691</v>
      </c>
      <c r="C106" s="28">
        <v>1</v>
      </c>
      <c r="D106" s="28">
        <v>100000</v>
      </c>
      <c r="E106" s="28">
        <f>C106*D106</f>
        <v>100000</v>
      </c>
    </row>
    <row r="107" spans="1:5" ht="15.75">
      <c r="A107" s="57"/>
      <c r="B107" s="28"/>
      <c r="C107" s="28"/>
      <c r="D107" s="28"/>
      <c r="E107" s="28">
        <f>C107*D107</f>
        <v>0</v>
      </c>
    </row>
    <row r="108" spans="1:5" ht="15.75">
      <c r="A108" s="29"/>
      <c r="B108" s="29" t="s">
        <v>148</v>
      </c>
      <c r="C108" s="29"/>
      <c r="D108" s="29"/>
      <c r="E108" s="51">
        <f>SUM(E106:E107)</f>
        <v>100000</v>
      </c>
    </row>
    <row r="109" spans="1:5" ht="141" customHeight="1" hidden="1">
      <c r="A109" s="554" t="s">
        <v>77</v>
      </c>
      <c r="B109" s="554"/>
      <c r="C109" s="554"/>
      <c r="D109" s="554"/>
      <c r="E109" s="554"/>
    </row>
    <row r="110" spans="1:5" ht="25.5" customHeight="1" hidden="1">
      <c r="A110" s="28" t="s">
        <v>142</v>
      </c>
      <c r="B110" s="28" t="s">
        <v>143</v>
      </c>
      <c r="C110" s="28" t="s">
        <v>145</v>
      </c>
      <c r="D110" s="28" t="s">
        <v>146</v>
      </c>
      <c r="E110" s="28" t="s">
        <v>147</v>
      </c>
    </row>
    <row r="111" spans="1:5" ht="15.75" hidden="1">
      <c r="A111" s="57"/>
      <c r="B111" s="28"/>
      <c r="C111" s="28"/>
      <c r="D111" s="28"/>
      <c r="E111" s="28">
        <f>C111*D111</f>
        <v>0</v>
      </c>
    </row>
    <row r="112" spans="1:5" ht="18.75" customHeight="1" hidden="1">
      <c r="A112" s="57"/>
      <c r="B112" s="28"/>
      <c r="C112" s="28"/>
      <c r="D112" s="28"/>
      <c r="E112" s="28">
        <f>C112*D112</f>
        <v>0</v>
      </c>
    </row>
    <row r="113" spans="1:5" ht="15.75" hidden="1">
      <c r="A113" s="29"/>
      <c r="B113" s="29" t="s">
        <v>148</v>
      </c>
      <c r="C113" s="29"/>
      <c r="D113" s="29"/>
      <c r="E113" s="51">
        <f>SUM(E111:E112)</f>
        <v>0</v>
      </c>
    </row>
    <row r="114" spans="1:5" ht="51" customHeight="1" hidden="1">
      <c r="A114" s="558" t="s">
        <v>78</v>
      </c>
      <c r="B114" s="558"/>
      <c r="C114" s="558"/>
      <c r="D114" s="558"/>
      <c r="E114" s="558"/>
    </row>
    <row r="115" spans="1:5" ht="31.5" hidden="1">
      <c r="A115" s="28" t="s">
        <v>142</v>
      </c>
      <c r="B115" s="28" t="s">
        <v>143</v>
      </c>
      <c r="C115" s="28" t="s">
        <v>145</v>
      </c>
      <c r="D115" s="28" t="s">
        <v>146</v>
      </c>
      <c r="E115" s="28" t="s">
        <v>147</v>
      </c>
    </row>
    <row r="116" spans="1:5" ht="15.75" hidden="1">
      <c r="A116" s="28"/>
      <c r="B116" s="28"/>
      <c r="C116" s="28"/>
      <c r="D116" s="28"/>
      <c r="E116" s="28">
        <f>C116*D116</f>
        <v>0</v>
      </c>
    </row>
    <row r="117" spans="1:5" ht="15.75" hidden="1">
      <c r="A117" s="28"/>
      <c r="B117" s="28"/>
      <c r="C117" s="28"/>
      <c r="D117" s="28"/>
      <c r="E117" s="28">
        <f>C117*D117</f>
        <v>0</v>
      </c>
    </row>
    <row r="118" spans="1:5" ht="15.75" hidden="1">
      <c r="A118" s="28"/>
      <c r="B118" s="28"/>
      <c r="C118" s="28"/>
      <c r="D118" s="28"/>
      <c r="E118" s="28">
        <f>C118*D118</f>
        <v>0</v>
      </c>
    </row>
    <row r="119" spans="1:5" ht="15.75" hidden="1">
      <c r="A119" s="28"/>
      <c r="B119" s="28"/>
      <c r="C119" s="28"/>
      <c r="D119" s="28"/>
      <c r="E119" s="28">
        <f>C119*D119</f>
        <v>0</v>
      </c>
    </row>
    <row r="120" spans="1:5" ht="15.75" hidden="1">
      <c r="A120" s="29"/>
      <c r="B120" s="29" t="s">
        <v>148</v>
      </c>
      <c r="C120" s="29"/>
      <c r="D120" s="29"/>
      <c r="E120" s="29">
        <f>SUM(E116:E119)</f>
        <v>0</v>
      </c>
    </row>
    <row r="121" spans="1:5" ht="37.5" customHeight="1" hidden="1">
      <c r="A121" s="566" t="s">
        <v>79</v>
      </c>
      <c r="B121" s="566"/>
      <c r="C121" s="566"/>
      <c r="D121" s="566"/>
      <c r="E121" s="566"/>
    </row>
    <row r="122" spans="1:5" s="55" customFormat="1" ht="31.5" hidden="1">
      <c r="A122" s="28" t="s">
        <v>142</v>
      </c>
      <c r="B122" s="28" t="s">
        <v>143</v>
      </c>
      <c r="C122" s="28" t="s">
        <v>145</v>
      </c>
      <c r="D122" s="28" t="s">
        <v>146</v>
      </c>
      <c r="E122" s="28" t="s">
        <v>147</v>
      </c>
    </row>
    <row r="123" spans="1:5" ht="15.75" hidden="1">
      <c r="A123" s="57"/>
      <c r="B123" s="28"/>
      <c r="C123" s="28"/>
      <c r="D123" s="28"/>
      <c r="E123" s="243">
        <f>C123*D123</f>
        <v>0</v>
      </c>
    </row>
    <row r="124" spans="1:5" ht="15.75" hidden="1">
      <c r="A124" s="57"/>
      <c r="B124" s="28"/>
      <c r="C124" s="28"/>
      <c r="D124" s="28"/>
      <c r="E124" s="243">
        <f>C124*D124</f>
        <v>0</v>
      </c>
    </row>
    <row r="125" spans="1:5" ht="19.5" customHeight="1" hidden="1">
      <c r="A125" s="57"/>
      <c r="B125" s="28"/>
      <c r="C125" s="28"/>
      <c r="D125" s="28"/>
      <c r="E125" s="243">
        <f>C125*D125</f>
        <v>0</v>
      </c>
    </row>
    <row r="126" spans="1:5" ht="15.75" hidden="1">
      <c r="A126" s="57"/>
      <c r="B126" s="60"/>
      <c r="C126" s="243"/>
      <c r="D126" s="243"/>
      <c r="E126" s="243">
        <f>C126*D126</f>
        <v>0</v>
      </c>
    </row>
    <row r="127" spans="1:5" ht="15.75" hidden="1">
      <c r="A127" s="29"/>
      <c r="B127" s="29" t="s">
        <v>148</v>
      </c>
      <c r="C127" s="29"/>
      <c r="D127" s="29"/>
      <c r="E127" s="51">
        <f>SUM(E123:E126)</f>
        <v>0</v>
      </c>
    </row>
    <row r="128" spans="1:5" ht="132" customHeight="1" hidden="1">
      <c r="A128" s="558" t="s">
        <v>80</v>
      </c>
      <c r="B128" s="558"/>
      <c r="C128" s="558"/>
      <c r="D128" s="558"/>
      <c r="E128" s="558"/>
    </row>
    <row r="129" spans="1:5" ht="31.5" hidden="1">
      <c r="A129" s="28" t="s">
        <v>142</v>
      </c>
      <c r="B129" s="28" t="s">
        <v>143</v>
      </c>
      <c r="C129" s="28" t="s">
        <v>145</v>
      </c>
      <c r="D129" s="28" t="s">
        <v>146</v>
      </c>
      <c r="E129" s="28" t="s">
        <v>147</v>
      </c>
    </row>
    <row r="130" spans="1:5" ht="15.75" hidden="1">
      <c r="A130" s="57">
        <v>1</v>
      </c>
      <c r="B130" s="60"/>
      <c r="C130" s="61"/>
      <c r="D130" s="61"/>
      <c r="E130" s="243">
        <f>C130*D130</f>
        <v>0</v>
      </c>
    </row>
    <row r="131" spans="1:5" ht="15.75" hidden="1">
      <c r="A131" s="29"/>
      <c r="B131" s="29" t="s">
        <v>148</v>
      </c>
      <c r="C131" s="69"/>
      <c r="D131" s="69"/>
      <c r="E131" s="69">
        <f>SUM(E130)</f>
        <v>0</v>
      </c>
    </row>
    <row r="132" spans="1:5" ht="50.25" customHeight="1" hidden="1">
      <c r="A132" s="566" t="s">
        <v>81</v>
      </c>
      <c r="B132" s="566"/>
      <c r="C132" s="566"/>
      <c r="D132" s="566"/>
      <c r="E132" s="566"/>
    </row>
    <row r="133" spans="1:5" ht="31.5" hidden="1">
      <c r="A133" s="28" t="s">
        <v>142</v>
      </c>
      <c r="B133" s="28" t="s">
        <v>143</v>
      </c>
      <c r="C133" s="28" t="s">
        <v>145</v>
      </c>
      <c r="D133" s="28" t="s">
        <v>146</v>
      </c>
      <c r="E133" s="28" t="s">
        <v>147</v>
      </c>
    </row>
    <row r="134" spans="1:5" ht="15.75" hidden="1">
      <c r="A134" s="28"/>
      <c r="B134" s="9"/>
      <c r="C134" s="28"/>
      <c r="D134" s="28"/>
      <c r="E134" s="28">
        <f>C134*D134</f>
        <v>0</v>
      </c>
    </row>
    <row r="135" spans="1:5" ht="15.75" hidden="1">
      <c r="A135" s="28"/>
      <c r="B135" s="28"/>
      <c r="C135" s="28"/>
      <c r="D135" s="28"/>
      <c r="E135" s="28">
        <f>C135*D135</f>
        <v>0</v>
      </c>
    </row>
    <row r="136" spans="1:5" ht="15.75" hidden="1">
      <c r="A136" s="29"/>
      <c r="B136" s="29" t="s">
        <v>148</v>
      </c>
      <c r="C136" s="29"/>
      <c r="D136" s="29"/>
      <c r="E136" s="73">
        <f>SUM(E134:E135)</f>
        <v>0</v>
      </c>
    </row>
    <row r="137" spans="1:5" ht="77.25" customHeight="1">
      <c r="A137" s="566" t="s">
        <v>82</v>
      </c>
      <c r="B137" s="566"/>
      <c r="C137" s="566"/>
      <c r="D137" s="566"/>
      <c r="E137" s="566"/>
    </row>
    <row r="138" spans="1:5" ht="31.5">
      <c r="A138" s="28" t="s">
        <v>142</v>
      </c>
      <c r="B138" s="28" t="s">
        <v>143</v>
      </c>
      <c r="C138" s="28" t="s">
        <v>145</v>
      </c>
      <c r="D138" s="28" t="s">
        <v>146</v>
      </c>
      <c r="E138" s="28" t="s">
        <v>147</v>
      </c>
    </row>
    <row r="139" spans="1:5" ht="15.75">
      <c r="A139" s="28">
        <v>1</v>
      </c>
      <c r="B139" s="28" t="s">
        <v>594</v>
      </c>
      <c r="C139" s="28">
        <v>30</v>
      </c>
      <c r="D139" s="28">
        <v>130</v>
      </c>
      <c r="E139" s="59">
        <f>C139*D139</f>
        <v>3900</v>
      </c>
    </row>
    <row r="140" spans="1:5" ht="31.5">
      <c r="A140" s="28">
        <v>2</v>
      </c>
      <c r="B140" s="28" t="s">
        <v>595</v>
      </c>
      <c r="C140" s="28">
        <v>4</v>
      </c>
      <c r="D140" s="28">
        <v>1000</v>
      </c>
      <c r="E140" s="59">
        <f>C140*D140</f>
        <v>4000</v>
      </c>
    </row>
    <row r="141" spans="1:5" ht="31.5">
      <c r="A141" s="28">
        <v>3</v>
      </c>
      <c r="B141" s="28" t="s">
        <v>596</v>
      </c>
      <c r="C141" s="28">
        <v>8</v>
      </c>
      <c r="D141" s="28">
        <v>960</v>
      </c>
      <c r="E141" s="59">
        <f>C141*D141</f>
        <v>7680</v>
      </c>
    </row>
    <row r="142" spans="1:5" ht="15.75">
      <c r="A142" s="28">
        <v>4</v>
      </c>
      <c r="B142" s="28" t="s">
        <v>597</v>
      </c>
      <c r="C142" s="28">
        <v>11</v>
      </c>
      <c r="D142" s="28">
        <v>120</v>
      </c>
      <c r="E142" s="59">
        <f>C142*D142</f>
        <v>1320</v>
      </c>
    </row>
    <row r="143" spans="1:5" ht="15.75">
      <c r="A143" s="29"/>
      <c r="B143" s="29" t="s">
        <v>148</v>
      </c>
      <c r="C143" s="29"/>
      <c r="D143" s="29"/>
      <c r="E143" s="51">
        <f>SUM(E139:E142)</f>
        <v>16900</v>
      </c>
    </row>
    <row r="144" spans="1:5" ht="68.25" customHeight="1" hidden="1">
      <c r="A144" s="566" t="s">
        <v>83</v>
      </c>
      <c r="B144" s="566"/>
      <c r="C144" s="566"/>
      <c r="D144" s="566"/>
      <c r="E144" s="566"/>
    </row>
    <row r="145" spans="1:5" ht="31.5" hidden="1">
      <c r="A145" s="28" t="s">
        <v>142</v>
      </c>
      <c r="B145" s="28" t="s">
        <v>143</v>
      </c>
      <c r="C145" s="28" t="s">
        <v>145</v>
      </c>
      <c r="D145" s="28" t="s">
        <v>146</v>
      </c>
      <c r="E145" s="28" t="s">
        <v>147</v>
      </c>
    </row>
    <row r="146" spans="1:5" ht="15.75" hidden="1">
      <c r="A146" s="28"/>
      <c r="B146" s="28"/>
      <c r="C146" s="59"/>
      <c r="D146" s="96"/>
      <c r="E146" s="59">
        <f>C146*D146</f>
        <v>0</v>
      </c>
    </row>
    <row r="147" spans="1:5" ht="15.75" hidden="1">
      <c r="A147" s="29"/>
      <c r="B147" s="29" t="s">
        <v>148</v>
      </c>
      <c r="C147" s="29"/>
      <c r="D147" s="29"/>
      <c r="E147" s="51">
        <f>SUM(E146)</f>
        <v>0</v>
      </c>
    </row>
    <row r="148" spans="1:5" ht="48.75" customHeight="1" hidden="1">
      <c r="A148" s="566" t="s">
        <v>84</v>
      </c>
      <c r="B148" s="566"/>
      <c r="C148" s="566"/>
      <c r="D148" s="566"/>
      <c r="E148" s="566"/>
    </row>
    <row r="149" spans="1:5" ht="31.5" hidden="1">
      <c r="A149" s="28" t="s">
        <v>142</v>
      </c>
      <c r="B149" s="28" t="s">
        <v>143</v>
      </c>
      <c r="C149" s="28" t="s">
        <v>145</v>
      </c>
      <c r="D149" s="28" t="s">
        <v>146</v>
      </c>
      <c r="E149" s="28" t="s">
        <v>147</v>
      </c>
    </row>
    <row r="150" spans="1:5" ht="15.75" hidden="1">
      <c r="A150" s="28"/>
      <c r="B150" s="28"/>
      <c r="C150" s="28">
        <v>0</v>
      </c>
      <c r="D150" s="28"/>
      <c r="E150" s="59">
        <f>C150*D150</f>
        <v>0</v>
      </c>
    </row>
    <row r="151" spans="1:5" ht="15.75" hidden="1">
      <c r="A151" s="29"/>
      <c r="B151" s="29" t="s">
        <v>148</v>
      </c>
      <c r="C151" s="29"/>
      <c r="D151" s="29"/>
      <c r="E151" s="73">
        <f>SUM(E150)</f>
        <v>0</v>
      </c>
    </row>
    <row r="152" spans="1:5" ht="86.25" customHeight="1">
      <c r="A152" s="566" t="s">
        <v>85</v>
      </c>
      <c r="B152" s="566"/>
      <c r="C152" s="566"/>
      <c r="D152" s="566"/>
      <c r="E152" s="566"/>
    </row>
    <row r="153" spans="1:5" ht="31.5">
      <c r="A153" s="28" t="s">
        <v>142</v>
      </c>
      <c r="B153" s="28" t="s">
        <v>143</v>
      </c>
      <c r="C153" s="28" t="s">
        <v>145</v>
      </c>
      <c r="D153" s="28" t="s">
        <v>146</v>
      </c>
      <c r="E153" s="28" t="s">
        <v>147</v>
      </c>
    </row>
    <row r="154" spans="1:5" ht="47.25">
      <c r="A154" s="28">
        <v>1</v>
      </c>
      <c r="B154" s="28" t="s">
        <v>620</v>
      </c>
      <c r="C154" s="28">
        <v>20</v>
      </c>
      <c r="D154" s="28">
        <v>500</v>
      </c>
      <c r="E154" s="59">
        <f>C154*D154</f>
        <v>10000</v>
      </c>
    </row>
    <row r="155" spans="1:5" ht="15.75">
      <c r="A155" s="29"/>
      <c r="B155" s="29" t="s">
        <v>148</v>
      </c>
      <c r="C155" s="29"/>
      <c r="D155" s="29"/>
      <c r="E155" s="73">
        <f>SUM(E154:E154)</f>
        <v>10000</v>
      </c>
    </row>
    <row r="156" spans="1:5" ht="81.75" customHeight="1">
      <c r="A156" s="566" t="s">
        <v>86</v>
      </c>
      <c r="B156" s="566"/>
      <c r="C156" s="566"/>
      <c r="D156" s="566"/>
      <c r="E156" s="566"/>
    </row>
    <row r="157" spans="1:5" ht="31.5">
      <c r="A157" s="28" t="s">
        <v>142</v>
      </c>
      <c r="B157" s="28" t="s">
        <v>143</v>
      </c>
      <c r="C157" s="28" t="s">
        <v>145</v>
      </c>
      <c r="D157" s="28" t="s">
        <v>146</v>
      </c>
      <c r="E157" s="28" t="s">
        <v>147</v>
      </c>
    </row>
    <row r="158" spans="1:5" ht="31.5">
      <c r="A158" s="28">
        <v>1</v>
      </c>
      <c r="B158" s="28" t="s">
        <v>598</v>
      </c>
      <c r="C158" s="28">
        <v>12</v>
      </c>
      <c r="D158" s="28">
        <v>630</v>
      </c>
      <c r="E158" s="59">
        <f>C158*D158</f>
        <v>7560</v>
      </c>
    </row>
    <row r="159" spans="1:5" ht="15.75">
      <c r="A159" s="28"/>
      <c r="B159" s="28"/>
      <c r="C159" s="28"/>
      <c r="D159" s="28"/>
      <c r="E159" s="59">
        <f>C159*D159</f>
        <v>0</v>
      </c>
    </row>
    <row r="160" spans="1:5" ht="15.75">
      <c r="A160" s="29"/>
      <c r="B160" s="29" t="s">
        <v>148</v>
      </c>
      <c r="C160" s="29"/>
      <c r="D160" s="29"/>
      <c r="E160" s="73">
        <f>SUM(E158:E159)</f>
        <v>7560</v>
      </c>
    </row>
    <row r="161" spans="1:5" ht="102" customHeight="1" hidden="1">
      <c r="A161" s="566" t="s">
        <v>87</v>
      </c>
      <c r="B161" s="566"/>
      <c r="C161" s="566"/>
      <c r="D161" s="566"/>
      <c r="E161" s="566"/>
    </row>
    <row r="162" spans="1:5" ht="31.5" hidden="1">
      <c r="A162" s="28" t="s">
        <v>142</v>
      </c>
      <c r="B162" s="28" t="s">
        <v>143</v>
      </c>
      <c r="C162" s="28" t="s">
        <v>145</v>
      </c>
      <c r="D162" s="28" t="s">
        <v>146</v>
      </c>
      <c r="E162" s="28" t="s">
        <v>147</v>
      </c>
    </row>
    <row r="163" spans="1:5" ht="15.75" hidden="1">
      <c r="A163" s="28"/>
      <c r="B163" s="60"/>
      <c r="C163" s="61"/>
      <c r="D163" s="61"/>
      <c r="E163" s="59">
        <f>C163*D163</f>
        <v>0</v>
      </c>
    </row>
    <row r="164" spans="1:5" ht="15.75" hidden="1">
      <c r="A164" s="29"/>
      <c r="B164" s="29" t="s">
        <v>148</v>
      </c>
      <c r="C164" s="29"/>
      <c r="D164" s="29"/>
      <c r="E164" s="51">
        <f>SUM(E163)</f>
        <v>0</v>
      </c>
    </row>
    <row r="165" spans="1:5" ht="81" customHeight="1" hidden="1">
      <c r="A165" s="566" t="s">
        <v>88</v>
      </c>
      <c r="B165" s="566"/>
      <c r="C165" s="566"/>
      <c r="D165" s="566"/>
      <c r="E165" s="566"/>
    </row>
    <row r="166" spans="1:5" ht="31.5" hidden="1">
      <c r="A166" s="28" t="s">
        <v>142</v>
      </c>
      <c r="B166" s="28" t="s">
        <v>143</v>
      </c>
      <c r="C166" s="28" t="s">
        <v>145</v>
      </c>
      <c r="D166" s="28" t="s">
        <v>146</v>
      </c>
      <c r="E166" s="28" t="s">
        <v>147</v>
      </c>
    </row>
    <row r="167" spans="1:5" ht="15.75" hidden="1">
      <c r="A167" s="28"/>
      <c r="B167" s="28"/>
      <c r="C167" s="28"/>
      <c r="D167" s="28"/>
      <c r="E167" s="243">
        <f>C167*D167</f>
        <v>0</v>
      </c>
    </row>
    <row r="168" spans="1:5" ht="15.75" hidden="1">
      <c r="A168" s="29"/>
      <c r="B168" s="29" t="s">
        <v>148</v>
      </c>
      <c r="C168" s="29"/>
      <c r="D168" s="29"/>
      <c r="E168" s="51">
        <f>SUM(E167)</f>
        <v>0</v>
      </c>
    </row>
    <row r="169" spans="1:5" ht="15.75">
      <c r="A169" s="45"/>
      <c r="B169" s="45"/>
      <c r="C169" s="45"/>
      <c r="D169" s="45"/>
      <c r="E169" s="407"/>
    </row>
    <row r="170" spans="1:5" ht="30" customHeight="1">
      <c r="A170" s="644" t="s">
        <v>619</v>
      </c>
      <c r="B170" s="644"/>
      <c r="C170" s="644"/>
      <c r="D170" s="644"/>
      <c r="E170" s="644"/>
    </row>
    <row r="171" spans="1:5" ht="31.5">
      <c r="A171" s="28" t="s">
        <v>142</v>
      </c>
      <c r="B171" s="28" t="s">
        <v>143</v>
      </c>
      <c r="C171" s="28" t="s">
        <v>145</v>
      </c>
      <c r="D171" s="28" t="s">
        <v>146</v>
      </c>
      <c r="E171" s="28" t="s">
        <v>147</v>
      </c>
    </row>
    <row r="172" spans="1:5" ht="63">
      <c r="A172" s="33">
        <v>1</v>
      </c>
      <c r="B172" s="28" t="s">
        <v>589</v>
      </c>
      <c r="C172" s="33">
        <v>1</v>
      </c>
      <c r="D172" s="33">
        <v>10000</v>
      </c>
      <c r="E172" s="33">
        <f>C172*D172</f>
        <v>10000</v>
      </c>
    </row>
    <row r="173" spans="1:5" ht="31.5">
      <c r="A173" s="33">
        <v>2</v>
      </c>
      <c r="B173" s="28" t="s">
        <v>575</v>
      </c>
      <c r="C173" s="33">
        <v>1</v>
      </c>
      <c r="D173" s="33">
        <v>10000</v>
      </c>
      <c r="E173" s="33">
        <f>C173*D173</f>
        <v>10000</v>
      </c>
    </row>
    <row r="174" spans="1:5" ht="47.25">
      <c r="A174" s="33">
        <v>3</v>
      </c>
      <c r="B174" s="28" t="s">
        <v>620</v>
      </c>
      <c r="C174" s="33">
        <v>1</v>
      </c>
      <c r="D174" s="33">
        <v>99000</v>
      </c>
      <c r="E174" s="33">
        <f>C174*D174</f>
        <v>99000</v>
      </c>
    </row>
    <row r="175" spans="1:5" ht="47.25">
      <c r="A175" s="33">
        <v>4</v>
      </c>
      <c r="B175" s="28" t="s">
        <v>671</v>
      </c>
      <c r="C175" s="33">
        <v>1</v>
      </c>
      <c r="D175" s="33">
        <v>5000</v>
      </c>
      <c r="E175" s="33">
        <f>C175*D175</f>
        <v>5000</v>
      </c>
    </row>
    <row r="176" spans="1:5" ht="15.75">
      <c r="A176" s="34"/>
      <c r="B176" s="29" t="s">
        <v>148</v>
      </c>
      <c r="C176" s="34"/>
      <c r="D176" s="34"/>
      <c r="E176" s="34">
        <f>SUM(E172:E175)</f>
        <v>124000</v>
      </c>
    </row>
    <row r="177" spans="1:6" ht="15.75">
      <c r="A177" s="45"/>
      <c r="B177" s="45"/>
      <c r="C177" s="45"/>
      <c r="D177" s="45"/>
      <c r="E177" s="99"/>
      <c r="F177" s="37"/>
    </row>
    <row r="178" spans="1:7" ht="15.75">
      <c r="A178" s="33"/>
      <c r="B178" s="552" t="s">
        <v>138</v>
      </c>
      <c r="C178" s="552"/>
      <c r="D178" s="552"/>
      <c r="E178" s="75">
        <f>ROUND((E5+E9+E13+E19+E24+E28+E32+E36+E40+E46+E53+E60+E65+E69+E73+E82+E91+E103+E108+E113+E120+E127+E131+E136+E143+E147+E151+E155+E160+E164+E168+E176),0)</f>
        <v>1200039</v>
      </c>
      <c r="F178" s="108"/>
      <c r="G178" s="244"/>
    </row>
    <row r="179" ht="15.75">
      <c r="G179" s="244"/>
    </row>
    <row r="180" spans="1:5" ht="15.75">
      <c r="A180" s="7" t="s">
        <v>225</v>
      </c>
      <c r="C180" s="47"/>
      <c r="E180" s="7" t="s">
        <v>582</v>
      </c>
    </row>
    <row r="182" spans="1:5" ht="15.75">
      <c r="A182" s="7" t="s">
        <v>160</v>
      </c>
      <c r="C182" s="47"/>
      <c r="E182" s="7" t="s">
        <v>584</v>
      </c>
    </row>
  </sheetData>
  <sheetProtection/>
  <mergeCells count="36">
    <mergeCell ref="A70:E70"/>
    <mergeCell ref="A83:E83"/>
    <mergeCell ref="A33:E33"/>
    <mergeCell ref="A74:E74"/>
    <mergeCell ref="A47:E47"/>
    <mergeCell ref="A41:E41"/>
    <mergeCell ref="A66:E66"/>
    <mergeCell ref="A54:E54"/>
    <mergeCell ref="A61:E61"/>
    <mergeCell ref="A29:E29"/>
    <mergeCell ref="A37:E37"/>
    <mergeCell ref="A6:E6"/>
    <mergeCell ref="A10:E10"/>
    <mergeCell ref="A1:E1"/>
    <mergeCell ref="A2:E2"/>
    <mergeCell ref="A14:E14"/>
    <mergeCell ref="A21:E21"/>
    <mergeCell ref="A25:E25"/>
    <mergeCell ref="A20:E20"/>
    <mergeCell ref="A84:E84"/>
    <mergeCell ref="A161:E161"/>
    <mergeCell ref="A165:E165"/>
    <mergeCell ref="A109:E109"/>
    <mergeCell ref="A114:E114"/>
    <mergeCell ref="A152:E152"/>
    <mergeCell ref="A104:E104"/>
    <mergeCell ref="A92:E92"/>
    <mergeCell ref="A170:E170"/>
    <mergeCell ref="B178:D178"/>
    <mergeCell ref="A121:E121"/>
    <mergeCell ref="A137:E137"/>
    <mergeCell ref="A128:E128"/>
    <mergeCell ref="A132:E132"/>
    <mergeCell ref="A148:E148"/>
    <mergeCell ref="A144:E144"/>
    <mergeCell ref="A156:E156"/>
  </mergeCells>
  <printOptions/>
  <pageMargins left="0.75" right="0.24" top="0.23" bottom="0.24" header="0.3" footer="0.19"/>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Z19"/>
  <sheetViews>
    <sheetView tabSelected="1" zoomScalePageLayoutView="0" workbookViewId="0" topLeftCell="A6">
      <selection activeCell="B14" sqref="B14"/>
    </sheetView>
  </sheetViews>
  <sheetFormatPr defaultColWidth="9.140625" defaultRowHeight="12.75"/>
  <cols>
    <col min="2" max="2" width="11.7109375" style="0" customWidth="1"/>
    <col min="3" max="3" width="12.140625" style="0" customWidth="1"/>
    <col min="4" max="4" width="10.00390625" style="0" customWidth="1"/>
    <col min="5" max="5" width="10.8515625" style="0" customWidth="1"/>
    <col min="6" max="6" width="10.57421875" style="0" customWidth="1"/>
    <col min="7" max="7" width="10.421875" style="0" customWidth="1"/>
    <col min="9" max="9" width="10.421875" style="0" customWidth="1"/>
    <col min="10" max="10" width="11.28125" style="0" customWidth="1"/>
    <col min="11" max="11" width="10.8515625" style="0" customWidth="1"/>
    <col min="15" max="15" width="10.421875" style="0" customWidth="1"/>
    <col min="16" max="16" width="10.28125" style="0" customWidth="1"/>
    <col min="25" max="25" width="62.00390625" style="0" customWidth="1"/>
  </cols>
  <sheetData>
    <row r="2" spans="1:26" ht="15.75" customHeight="1">
      <c r="A2" s="660" t="s">
        <v>719</v>
      </c>
      <c r="B2" s="661" t="s">
        <v>780</v>
      </c>
      <c r="C2" s="660" t="s">
        <v>779</v>
      </c>
      <c r="D2" s="660" t="s">
        <v>781</v>
      </c>
      <c r="E2" s="664" t="s">
        <v>783</v>
      </c>
      <c r="F2" s="665"/>
      <c r="G2" s="665"/>
      <c r="H2" s="665"/>
      <c r="I2" s="665"/>
      <c r="J2" s="665"/>
      <c r="K2" s="665"/>
      <c r="L2" s="665"/>
      <c r="M2" s="665"/>
      <c r="N2" s="665"/>
      <c r="O2" s="665"/>
      <c r="P2" s="665"/>
      <c r="Q2" s="665"/>
      <c r="R2" s="665"/>
      <c r="S2" s="665"/>
      <c r="T2" s="665"/>
      <c r="U2" s="665"/>
      <c r="V2" s="665"/>
      <c r="W2" s="665"/>
      <c r="X2" s="450"/>
      <c r="Y2" s="655"/>
      <c r="Z2" s="655"/>
    </row>
    <row r="3" spans="1:26" ht="45" customHeight="1">
      <c r="A3" s="660"/>
      <c r="B3" s="662"/>
      <c r="C3" s="660"/>
      <c r="D3" s="660"/>
      <c r="E3" s="654" t="s">
        <v>760</v>
      </c>
      <c r="F3" s="654"/>
      <c r="G3" s="654" t="s">
        <v>761</v>
      </c>
      <c r="H3" s="654"/>
      <c r="I3" s="654" t="s">
        <v>762</v>
      </c>
      <c r="J3" s="654"/>
      <c r="K3" s="654" t="s">
        <v>763</v>
      </c>
      <c r="L3" s="654"/>
      <c r="M3" s="654" t="s">
        <v>764</v>
      </c>
      <c r="N3" s="654"/>
      <c r="O3" s="654" t="s">
        <v>765</v>
      </c>
      <c r="P3" s="654"/>
      <c r="Q3" s="654" t="s">
        <v>766</v>
      </c>
      <c r="R3" s="654"/>
      <c r="S3" s="654" t="s">
        <v>767</v>
      </c>
      <c r="T3" s="654"/>
      <c r="U3" s="654" t="s">
        <v>768</v>
      </c>
      <c r="V3" s="654"/>
      <c r="W3" s="654" t="s">
        <v>769</v>
      </c>
      <c r="X3" s="654"/>
      <c r="Y3" s="656" t="s">
        <v>770</v>
      </c>
      <c r="Z3" s="657"/>
    </row>
    <row r="4" spans="1:26" ht="78.75">
      <c r="A4" s="660"/>
      <c r="B4" s="663"/>
      <c r="C4" s="660"/>
      <c r="D4" s="660"/>
      <c r="E4" s="451" t="s">
        <v>782</v>
      </c>
      <c r="F4" s="452" t="s">
        <v>783</v>
      </c>
      <c r="G4" s="451" t="s">
        <v>782</v>
      </c>
      <c r="H4" s="452" t="s">
        <v>783</v>
      </c>
      <c r="I4" s="451" t="s">
        <v>782</v>
      </c>
      <c r="J4" s="452" t="s">
        <v>783</v>
      </c>
      <c r="K4" s="451" t="s">
        <v>782</v>
      </c>
      <c r="L4" s="452" t="s">
        <v>783</v>
      </c>
      <c r="M4" s="451" t="s">
        <v>782</v>
      </c>
      <c r="N4" s="452" t="s">
        <v>783</v>
      </c>
      <c r="O4" s="451" t="s">
        <v>782</v>
      </c>
      <c r="P4" s="452" t="s">
        <v>783</v>
      </c>
      <c r="Q4" s="451" t="s">
        <v>782</v>
      </c>
      <c r="R4" s="452" t="s">
        <v>783</v>
      </c>
      <c r="S4" s="451" t="s">
        <v>782</v>
      </c>
      <c r="T4" s="452" t="s">
        <v>783</v>
      </c>
      <c r="U4" s="451" t="s">
        <v>782</v>
      </c>
      <c r="V4" s="452" t="s">
        <v>783</v>
      </c>
      <c r="W4" s="451" t="s">
        <v>782</v>
      </c>
      <c r="X4" s="452" t="s">
        <v>783</v>
      </c>
      <c r="Y4" s="658"/>
      <c r="Z4" s="659"/>
    </row>
    <row r="5" spans="1:26" ht="15">
      <c r="A5" s="453">
        <v>1</v>
      </c>
      <c r="B5" s="453">
        <v>2</v>
      </c>
      <c r="C5" s="453">
        <v>3</v>
      </c>
      <c r="D5" s="453">
        <v>4</v>
      </c>
      <c r="E5" s="453">
        <v>5</v>
      </c>
      <c r="F5" s="453">
        <v>6</v>
      </c>
      <c r="G5" s="453">
        <v>7</v>
      </c>
      <c r="H5" s="453">
        <v>8</v>
      </c>
      <c r="I5" s="453">
        <v>9</v>
      </c>
      <c r="J5" s="453">
        <v>10</v>
      </c>
      <c r="K5" s="453">
        <v>11</v>
      </c>
      <c r="L5" s="453">
        <v>12</v>
      </c>
      <c r="M5" s="453">
        <v>13</v>
      </c>
      <c r="N5" s="453">
        <v>14</v>
      </c>
      <c r="O5" s="453">
        <v>15</v>
      </c>
      <c r="P5" s="453">
        <v>16</v>
      </c>
      <c r="Q5" s="453">
        <v>17</v>
      </c>
      <c r="R5" s="453">
        <v>18</v>
      </c>
      <c r="S5" s="453">
        <v>19</v>
      </c>
      <c r="T5" s="453">
        <v>20</v>
      </c>
      <c r="U5" s="453">
        <v>21</v>
      </c>
      <c r="V5" s="453">
        <v>22</v>
      </c>
      <c r="W5" s="453">
        <v>23</v>
      </c>
      <c r="X5" s="453">
        <v>24</v>
      </c>
      <c r="Y5" s="453">
        <v>25</v>
      </c>
      <c r="Z5" s="449"/>
    </row>
    <row r="6" spans="1:26" ht="15">
      <c r="A6" s="569" t="s">
        <v>617</v>
      </c>
      <c r="B6" s="569">
        <v>312301</v>
      </c>
      <c r="C6" s="651">
        <v>176876.07</v>
      </c>
      <c r="D6" s="569">
        <f>ROUND(F6+H6+J6+L6+N6+P6+R6+T6+V6+X6,0)</f>
        <v>1200039</v>
      </c>
      <c r="E6" s="569">
        <v>5760</v>
      </c>
      <c r="F6" s="569">
        <v>7560</v>
      </c>
      <c r="G6" s="569"/>
      <c r="H6" s="569"/>
      <c r="I6" s="569">
        <v>170000</v>
      </c>
      <c r="J6" s="569">
        <v>805000</v>
      </c>
      <c r="K6" s="569"/>
      <c r="L6" s="569"/>
      <c r="M6" s="569"/>
      <c r="N6" s="569"/>
      <c r="O6" s="569">
        <v>0</v>
      </c>
      <c r="P6" s="569">
        <v>18300</v>
      </c>
      <c r="Q6" s="569"/>
      <c r="R6" s="569"/>
      <c r="S6" s="569">
        <v>51000</v>
      </c>
      <c r="T6" s="569">
        <v>224000</v>
      </c>
      <c r="U6" s="569"/>
      <c r="V6" s="569"/>
      <c r="W6" s="569">
        <v>87641</v>
      </c>
      <c r="X6" s="648">
        <f>ROUND(Z6+Z7+Z8+Z9+Z10+Z11+Z12+Z13,0)</f>
        <v>145179</v>
      </c>
      <c r="Y6" s="493" t="s">
        <v>771</v>
      </c>
      <c r="Z6" s="449">
        <v>8043.49</v>
      </c>
    </row>
    <row r="7" spans="1:26" ht="13.5" customHeight="1">
      <c r="A7" s="570"/>
      <c r="B7" s="570"/>
      <c r="C7" s="652"/>
      <c r="D7" s="570"/>
      <c r="E7" s="570"/>
      <c r="F7" s="570"/>
      <c r="G7" s="570"/>
      <c r="H7" s="570"/>
      <c r="I7" s="570"/>
      <c r="J7" s="570"/>
      <c r="K7" s="570"/>
      <c r="L7" s="570"/>
      <c r="M7" s="570"/>
      <c r="N7" s="570"/>
      <c r="O7" s="570"/>
      <c r="P7" s="570"/>
      <c r="Q7" s="570"/>
      <c r="R7" s="570"/>
      <c r="S7" s="570"/>
      <c r="T7" s="570"/>
      <c r="U7" s="570"/>
      <c r="V7" s="570"/>
      <c r="W7" s="570"/>
      <c r="X7" s="649"/>
      <c r="Y7" s="494" t="s">
        <v>772</v>
      </c>
      <c r="Z7" s="449">
        <v>106496</v>
      </c>
    </row>
    <row r="8" spans="1:26" ht="101.25" customHeight="1">
      <c r="A8" s="570"/>
      <c r="B8" s="570"/>
      <c r="C8" s="652"/>
      <c r="D8" s="570"/>
      <c r="E8" s="570"/>
      <c r="F8" s="570"/>
      <c r="G8" s="570"/>
      <c r="H8" s="570"/>
      <c r="I8" s="570"/>
      <c r="J8" s="570"/>
      <c r="K8" s="570"/>
      <c r="L8" s="570"/>
      <c r="M8" s="570"/>
      <c r="N8" s="570"/>
      <c r="O8" s="570"/>
      <c r="P8" s="570"/>
      <c r="Q8" s="570"/>
      <c r="R8" s="570"/>
      <c r="S8" s="570"/>
      <c r="T8" s="570"/>
      <c r="U8" s="570"/>
      <c r="V8" s="570"/>
      <c r="W8" s="570"/>
      <c r="X8" s="649"/>
      <c r="Y8" s="493" t="s">
        <v>773</v>
      </c>
      <c r="Z8" s="449"/>
    </row>
    <row r="9" spans="1:26" ht="25.5" customHeight="1">
      <c r="A9" s="570"/>
      <c r="B9" s="570"/>
      <c r="C9" s="652"/>
      <c r="D9" s="570"/>
      <c r="E9" s="570"/>
      <c r="F9" s="570"/>
      <c r="G9" s="570"/>
      <c r="H9" s="570"/>
      <c r="I9" s="570"/>
      <c r="J9" s="570"/>
      <c r="K9" s="570"/>
      <c r="L9" s="570"/>
      <c r="M9" s="570"/>
      <c r="N9" s="570"/>
      <c r="O9" s="570"/>
      <c r="P9" s="570"/>
      <c r="Q9" s="570"/>
      <c r="R9" s="570"/>
      <c r="S9" s="570"/>
      <c r="T9" s="570"/>
      <c r="U9" s="570"/>
      <c r="V9" s="570"/>
      <c r="W9" s="570"/>
      <c r="X9" s="649"/>
      <c r="Y9" s="494" t="s">
        <v>774</v>
      </c>
      <c r="Z9" s="449">
        <v>10000</v>
      </c>
    </row>
    <row r="10" spans="1:26" ht="60.75" customHeight="1">
      <c r="A10" s="570"/>
      <c r="B10" s="570"/>
      <c r="C10" s="652"/>
      <c r="D10" s="570"/>
      <c r="E10" s="570"/>
      <c r="F10" s="570"/>
      <c r="G10" s="570"/>
      <c r="H10" s="570"/>
      <c r="I10" s="570"/>
      <c r="J10" s="570"/>
      <c r="K10" s="570"/>
      <c r="L10" s="570"/>
      <c r="M10" s="570"/>
      <c r="N10" s="570"/>
      <c r="O10" s="570"/>
      <c r="P10" s="570"/>
      <c r="Q10" s="570"/>
      <c r="R10" s="570"/>
      <c r="S10" s="570"/>
      <c r="T10" s="570"/>
      <c r="U10" s="570"/>
      <c r="V10" s="570"/>
      <c r="W10" s="570"/>
      <c r="X10" s="649"/>
      <c r="Y10" s="493" t="s">
        <v>775</v>
      </c>
      <c r="Z10" s="449">
        <v>0</v>
      </c>
    </row>
    <row r="11" spans="1:26" ht="27.75" customHeight="1">
      <c r="A11" s="570"/>
      <c r="B11" s="570"/>
      <c r="C11" s="652"/>
      <c r="D11" s="570"/>
      <c r="E11" s="570"/>
      <c r="F11" s="570"/>
      <c r="G11" s="570"/>
      <c r="H11" s="570"/>
      <c r="I11" s="570"/>
      <c r="J11" s="570"/>
      <c r="K11" s="570"/>
      <c r="L11" s="570"/>
      <c r="M11" s="570"/>
      <c r="N11" s="570"/>
      <c r="O11" s="570"/>
      <c r="P11" s="570"/>
      <c r="Q11" s="570"/>
      <c r="R11" s="570"/>
      <c r="S11" s="570"/>
      <c r="T11" s="570"/>
      <c r="U11" s="570"/>
      <c r="V11" s="570"/>
      <c r="W11" s="570"/>
      <c r="X11" s="649"/>
      <c r="Y11" s="494" t="s">
        <v>776</v>
      </c>
      <c r="Z11" s="449">
        <v>3740</v>
      </c>
    </row>
    <row r="12" spans="1:26" ht="64.5" customHeight="1">
      <c r="A12" s="570"/>
      <c r="B12" s="570"/>
      <c r="C12" s="652"/>
      <c r="D12" s="570"/>
      <c r="E12" s="570"/>
      <c r="F12" s="570"/>
      <c r="G12" s="570"/>
      <c r="H12" s="570"/>
      <c r="I12" s="570"/>
      <c r="J12" s="570"/>
      <c r="K12" s="570"/>
      <c r="L12" s="570"/>
      <c r="M12" s="570"/>
      <c r="N12" s="570"/>
      <c r="O12" s="570"/>
      <c r="P12" s="570"/>
      <c r="Q12" s="570"/>
      <c r="R12" s="570"/>
      <c r="S12" s="570"/>
      <c r="T12" s="570"/>
      <c r="U12" s="570"/>
      <c r="V12" s="570"/>
      <c r="W12" s="570"/>
      <c r="X12" s="649"/>
      <c r="Y12" s="493" t="s">
        <v>777</v>
      </c>
      <c r="Z12" s="449">
        <v>16900</v>
      </c>
    </row>
    <row r="13" spans="1:26" ht="24.75" customHeight="1">
      <c r="A13" s="647"/>
      <c r="B13" s="647"/>
      <c r="C13" s="653"/>
      <c r="D13" s="647"/>
      <c r="E13" s="647"/>
      <c r="F13" s="647"/>
      <c r="G13" s="647"/>
      <c r="H13" s="647"/>
      <c r="I13" s="647"/>
      <c r="J13" s="647"/>
      <c r="K13" s="647"/>
      <c r="L13" s="647"/>
      <c r="M13" s="647"/>
      <c r="N13" s="647"/>
      <c r="O13" s="647"/>
      <c r="P13" s="647"/>
      <c r="Q13" s="647"/>
      <c r="R13" s="647"/>
      <c r="S13" s="647"/>
      <c r="T13" s="647"/>
      <c r="U13" s="647"/>
      <c r="V13" s="647"/>
      <c r="W13" s="647"/>
      <c r="X13" s="650"/>
      <c r="Y13" s="494" t="s">
        <v>778</v>
      </c>
      <c r="Z13" s="449"/>
    </row>
    <row r="14" ht="12.75">
      <c r="Z14">
        <f>SUM(Z6:Z13)</f>
        <v>145179.49</v>
      </c>
    </row>
    <row r="16" spans="1:10" ht="15">
      <c r="A16" s="495" t="s">
        <v>225</v>
      </c>
      <c r="B16" s="495"/>
      <c r="C16" s="495"/>
      <c r="D16" s="495"/>
      <c r="E16" s="495"/>
      <c r="F16" s="495"/>
      <c r="I16" s="495" t="s">
        <v>582</v>
      </c>
      <c r="J16" s="495"/>
    </row>
    <row r="17" spans="1:10" ht="15">
      <c r="A17" s="495"/>
      <c r="B17" s="495"/>
      <c r="C17" s="495"/>
      <c r="D17" s="495"/>
      <c r="E17" s="495"/>
      <c r="F17" s="495"/>
      <c r="I17" s="495"/>
      <c r="J17" s="495"/>
    </row>
    <row r="18" spans="1:10" ht="15">
      <c r="A18" s="495"/>
      <c r="B18" s="495"/>
      <c r="C18" s="495"/>
      <c r="D18" s="495"/>
      <c r="E18" s="495"/>
      <c r="F18" s="495"/>
      <c r="I18" s="495"/>
      <c r="J18" s="495"/>
    </row>
    <row r="19" spans="1:10" ht="15">
      <c r="A19" s="495" t="s">
        <v>160</v>
      </c>
      <c r="B19" s="495"/>
      <c r="C19" s="495"/>
      <c r="D19" s="495"/>
      <c r="E19" s="495"/>
      <c r="F19" s="495"/>
      <c r="I19" s="495" t="s">
        <v>584</v>
      </c>
      <c r="J19" s="495"/>
    </row>
  </sheetData>
  <sheetProtection/>
  <mergeCells count="41">
    <mergeCell ref="I6:I13"/>
    <mergeCell ref="J6:J13"/>
    <mergeCell ref="K6:K13"/>
    <mergeCell ref="L6:L13"/>
    <mergeCell ref="U3:V3"/>
    <mergeCell ref="A2:A4"/>
    <mergeCell ref="B2:B4"/>
    <mergeCell ref="C2:C4"/>
    <mergeCell ref="D2:D4"/>
    <mergeCell ref="E2:W2"/>
    <mergeCell ref="R6:R13"/>
    <mergeCell ref="V6:V13"/>
    <mergeCell ref="W6:W13"/>
    <mergeCell ref="S6:S13"/>
    <mergeCell ref="Y2:Z2"/>
    <mergeCell ref="Q3:R3"/>
    <mergeCell ref="S3:T3"/>
    <mergeCell ref="W3:X3"/>
    <mergeCell ref="Y3:Z4"/>
    <mergeCell ref="E3:F3"/>
    <mergeCell ref="G3:H3"/>
    <mergeCell ref="I3:J3"/>
    <mergeCell ref="K3:L3"/>
    <mergeCell ref="M3:N3"/>
    <mergeCell ref="O3:P3"/>
    <mergeCell ref="A6:A13"/>
    <mergeCell ref="B6:B13"/>
    <mergeCell ref="C6:C13"/>
    <mergeCell ref="D6:D13"/>
    <mergeCell ref="E6:E13"/>
    <mergeCell ref="F6:F13"/>
    <mergeCell ref="G6:G13"/>
    <mergeCell ref="T6:T13"/>
    <mergeCell ref="U6:U13"/>
    <mergeCell ref="X6:X13"/>
    <mergeCell ref="M6:M13"/>
    <mergeCell ref="N6:N13"/>
    <mergeCell ref="O6:O13"/>
    <mergeCell ref="P6:P13"/>
    <mergeCell ref="Q6:Q13"/>
    <mergeCell ref="H6:H13"/>
  </mergeCells>
  <printOptions/>
  <pageMargins left="0.1968503937007874" right="0" top="0" bottom="0" header="0" footer="0"/>
  <pageSetup horizontalDpi="600" verticalDpi="600" orientation="landscape" paperSize="9" scale="88" r:id="rId1"/>
  <colBreaks count="1" manualBreakCount="1">
    <brk id="14" max="17" man="1"/>
  </colBreaks>
</worksheet>
</file>

<file path=xl/worksheets/sheet18.xml><?xml version="1.0" encoding="utf-8"?>
<worksheet xmlns="http://schemas.openxmlformats.org/spreadsheetml/2006/main" xmlns:r="http://schemas.openxmlformats.org/officeDocument/2006/relationships">
  <dimension ref="A1:M25"/>
  <sheetViews>
    <sheetView zoomScalePageLayoutView="0" workbookViewId="0" topLeftCell="A7">
      <selection activeCell="B21" sqref="B21"/>
    </sheetView>
  </sheetViews>
  <sheetFormatPr defaultColWidth="9.140625" defaultRowHeight="12.75"/>
  <cols>
    <col min="1" max="1" width="7.00390625" style="1" customWidth="1"/>
    <col min="2" max="3" width="22.28125" style="1" customWidth="1"/>
    <col min="4" max="4" width="11.28125" style="1" customWidth="1"/>
    <col min="5" max="5" width="11.57421875" style="1" customWidth="1"/>
    <col min="6" max="8" width="9.28125" style="1" bestFit="1" customWidth="1"/>
    <col min="9" max="9" width="9.421875" style="1" bestFit="1" customWidth="1"/>
    <col min="10" max="16384" width="9.140625" style="1" customWidth="1"/>
  </cols>
  <sheetData>
    <row r="1" spans="1:10" ht="31.5" customHeight="1">
      <c r="A1" s="666" t="s">
        <v>104</v>
      </c>
      <c r="B1" s="666"/>
      <c r="C1" s="666"/>
      <c r="D1" s="666"/>
      <c r="E1" s="666"/>
      <c r="F1" s="666"/>
      <c r="J1" s="1" t="s">
        <v>268</v>
      </c>
    </row>
    <row r="2" spans="1:6" ht="16.5" customHeight="1">
      <c r="A2" s="6"/>
      <c r="B2" s="6"/>
      <c r="C2" s="6"/>
      <c r="D2" s="6"/>
      <c r="E2" s="6"/>
      <c r="F2" s="6"/>
    </row>
    <row r="3" spans="1:6" ht="16.5" customHeight="1">
      <c r="A3" s="667" t="s">
        <v>229</v>
      </c>
      <c r="B3" s="667"/>
      <c r="C3" s="667"/>
      <c r="D3" s="667"/>
      <c r="E3" s="667"/>
      <c r="F3" s="667"/>
    </row>
    <row r="4" spans="1:13" ht="16.5" customHeight="1">
      <c r="A4" s="668" t="s">
        <v>142</v>
      </c>
      <c r="B4" s="668" t="s">
        <v>224</v>
      </c>
      <c r="C4" s="668" t="s">
        <v>226</v>
      </c>
      <c r="D4" s="671" t="s">
        <v>227</v>
      </c>
      <c r="E4" s="671"/>
      <c r="F4" s="671"/>
      <c r="G4" s="671" t="s">
        <v>228</v>
      </c>
      <c r="H4" s="671"/>
      <c r="I4" s="671"/>
      <c r="J4" s="612" t="s">
        <v>269</v>
      </c>
      <c r="K4" s="612"/>
      <c r="L4" s="612"/>
      <c r="M4" s="670" t="s">
        <v>230</v>
      </c>
    </row>
    <row r="5" spans="1:13" ht="31.5">
      <c r="A5" s="669"/>
      <c r="B5" s="669"/>
      <c r="C5" s="669"/>
      <c r="D5" s="3" t="s">
        <v>145</v>
      </c>
      <c r="E5" s="3" t="s">
        <v>146</v>
      </c>
      <c r="F5" s="3" t="s">
        <v>147</v>
      </c>
      <c r="G5" s="3" t="s">
        <v>145</v>
      </c>
      <c r="H5" s="3" t="s">
        <v>146</v>
      </c>
      <c r="I5" s="3" t="s">
        <v>147</v>
      </c>
      <c r="J5" s="28" t="s">
        <v>145</v>
      </c>
      <c r="K5" s="28" t="s">
        <v>146</v>
      </c>
      <c r="L5" s="28" t="s">
        <v>147</v>
      </c>
      <c r="M5" s="670"/>
    </row>
    <row r="6" spans="1:13" ht="31.5">
      <c r="A6" s="3">
        <v>1</v>
      </c>
      <c r="B6" s="28" t="s">
        <v>805</v>
      </c>
      <c r="C6" s="3" t="s">
        <v>609</v>
      </c>
      <c r="D6" s="3">
        <v>6</v>
      </c>
      <c r="E6" s="28">
        <v>60</v>
      </c>
      <c r="F6" s="3">
        <f>SUM(D6*E6)</f>
        <v>360</v>
      </c>
      <c r="G6" s="3">
        <v>4</v>
      </c>
      <c r="H6" s="3">
        <v>400</v>
      </c>
      <c r="I6" s="3">
        <f>SUM(G6*H6)</f>
        <v>1600</v>
      </c>
      <c r="J6" s="28"/>
      <c r="K6" s="28"/>
      <c r="L6" s="28"/>
      <c r="M6" s="16">
        <f>SUM(I6,F6)</f>
        <v>1960</v>
      </c>
    </row>
    <row r="7" spans="1:13" ht="15.75">
      <c r="A7" s="3">
        <v>2</v>
      </c>
      <c r="B7" s="28" t="s">
        <v>225</v>
      </c>
      <c r="C7" s="3" t="s">
        <v>621</v>
      </c>
      <c r="D7" s="3">
        <v>2</v>
      </c>
      <c r="E7" s="28">
        <v>60</v>
      </c>
      <c r="F7" s="3">
        <f aca="true" t="shared" si="0" ref="F7:F14">SUM(D7*E7)</f>
        <v>120</v>
      </c>
      <c r="G7" s="28">
        <v>4</v>
      </c>
      <c r="H7" s="28">
        <v>170</v>
      </c>
      <c r="I7" s="3">
        <f aca="true" t="shared" si="1" ref="I7:I14">SUM(G7*H7)</f>
        <v>680</v>
      </c>
      <c r="J7" s="28"/>
      <c r="K7" s="28"/>
      <c r="L7" s="28"/>
      <c r="M7" s="16">
        <f aca="true" t="shared" si="2" ref="M7:M14">SUM(I7,F7)</f>
        <v>800</v>
      </c>
    </row>
    <row r="8" spans="1:13" ht="31.5">
      <c r="A8" s="3">
        <v>3</v>
      </c>
      <c r="B8" s="28" t="s">
        <v>608</v>
      </c>
      <c r="C8" s="3" t="s">
        <v>610</v>
      </c>
      <c r="D8" s="3">
        <v>2</v>
      </c>
      <c r="E8" s="28">
        <v>60</v>
      </c>
      <c r="F8" s="3">
        <f t="shared" si="0"/>
        <v>120</v>
      </c>
      <c r="G8" s="28">
        <v>4</v>
      </c>
      <c r="H8" s="28">
        <v>80</v>
      </c>
      <c r="I8" s="3">
        <f t="shared" si="1"/>
        <v>320</v>
      </c>
      <c r="J8" s="28"/>
      <c r="K8" s="28"/>
      <c r="L8" s="28"/>
      <c r="M8" s="16">
        <f t="shared" si="2"/>
        <v>440</v>
      </c>
    </row>
    <row r="9" spans="1:13" ht="15.75">
      <c r="A9" s="3">
        <v>4</v>
      </c>
      <c r="B9" s="28" t="s">
        <v>521</v>
      </c>
      <c r="C9" s="3" t="s">
        <v>611</v>
      </c>
      <c r="D9" s="3">
        <v>2</v>
      </c>
      <c r="E9" s="28">
        <v>60</v>
      </c>
      <c r="F9" s="3">
        <f t="shared" si="0"/>
        <v>120</v>
      </c>
      <c r="G9" s="28">
        <v>4</v>
      </c>
      <c r="H9" s="28">
        <v>200</v>
      </c>
      <c r="I9" s="3">
        <f t="shared" si="1"/>
        <v>800</v>
      </c>
      <c r="J9" s="28"/>
      <c r="K9" s="28"/>
      <c r="L9" s="28"/>
      <c r="M9" s="16">
        <f t="shared" si="2"/>
        <v>920</v>
      </c>
    </row>
    <row r="10" spans="1:13" ht="15.75">
      <c r="A10" s="3">
        <v>5</v>
      </c>
      <c r="B10" s="28" t="s">
        <v>521</v>
      </c>
      <c r="C10" s="3" t="s">
        <v>612</v>
      </c>
      <c r="D10" s="3">
        <v>2</v>
      </c>
      <c r="E10" s="28">
        <v>60</v>
      </c>
      <c r="F10" s="3">
        <f t="shared" si="0"/>
        <v>120</v>
      </c>
      <c r="G10" s="28">
        <v>4</v>
      </c>
      <c r="H10" s="28">
        <v>180</v>
      </c>
      <c r="I10" s="3">
        <f t="shared" si="1"/>
        <v>720</v>
      </c>
      <c r="J10" s="28"/>
      <c r="K10" s="28"/>
      <c r="L10" s="28"/>
      <c r="M10" s="16">
        <f t="shared" si="2"/>
        <v>840</v>
      </c>
    </row>
    <row r="11" spans="1:13" ht="15.75">
      <c r="A11" s="3">
        <v>6</v>
      </c>
      <c r="B11" s="28" t="s">
        <v>521</v>
      </c>
      <c r="C11" s="3" t="s">
        <v>613</v>
      </c>
      <c r="D11" s="3">
        <v>2</v>
      </c>
      <c r="E11" s="28">
        <v>60</v>
      </c>
      <c r="F11" s="3">
        <f t="shared" si="0"/>
        <v>120</v>
      </c>
      <c r="G11" s="28">
        <v>4</v>
      </c>
      <c r="H11" s="28">
        <v>80</v>
      </c>
      <c r="I11" s="3">
        <f t="shared" si="1"/>
        <v>320</v>
      </c>
      <c r="J11" s="28"/>
      <c r="K11" s="28"/>
      <c r="L11" s="28"/>
      <c r="M11" s="16">
        <f t="shared" si="2"/>
        <v>440</v>
      </c>
    </row>
    <row r="12" spans="1:13" ht="15.75">
      <c r="A12" s="3">
        <v>7</v>
      </c>
      <c r="B12" s="28" t="s">
        <v>521</v>
      </c>
      <c r="C12" s="3" t="s">
        <v>614</v>
      </c>
      <c r="D12" s="3">
        <v>2</v>
      </c>
      <c r="E12" s="28">
        <v>60</v>
      </c>
      <c r="F12" s="3">
        <f t="shared" si="0"/>
        <v>120</v>
      </c>
      <c r="G12" s="28">
        <v>4</v>
      </c>
      <c r="H12" s="28">
        <v>130</v>
      </c>
      <c r="I12" s="3">
        <f t="shared" si="1"/>
        <v>520</v>
      </c>
      <c r="J12" s="28"/>
      <c r="K12" s="28"/>
      <c r="L12" s="28"/>
      <c r="M12" s="16">
        <f t="shared" si="2"/>
        <v>640</v>
      </c>
    </row>
    <row r="13" spans="1:13" s="5" customFormat="1" ht="15.75">
      <c r="A13" s="3">
        <v>8</v>
      </c>
      <c r="B13" s="28" t="s">
        <v>521</v>
      </c>
      <c r="C13" s="3" t="s">
        <v>615</v>
      </c>
      <c r="D13" s="3">
        <v>2</v>
      </c>
      <c r="E13" s="28">
        <v>60</v>
      </c>
      <c r="F13" s="3">
        <f t="shared" si="0"/>
        <v>120</v>
      </c>
      <c r="G13" s="28">
        <v>4</v>
      </c>
      <c r="H13" s="28">
        <v>150</v>
      </c>
      <c r="I13" s="3">
        <f t="shared" si="1"/>
        <v>600</v>
      </c>
      <c r="J13" s="28"/>
      <c r="K13" s="28"/>
      <c r="L13" s="28"/>
      <c r="M13" s="16">
        <f t="shared" si="2"/>
        <v>720</v>
      </c>
    </row>
    <row r="14" spans="1:13" s="5" customFormat="1" ht="15.75">
      <c r="A14" s="3">
        <v>9</v>
      </c>
      <c r="B14" s="28" t="s">
        <v>622</v>
      </c>
      <c r="C14" s="3" t="s">
        <v>623</v>
      </c>
      <c r="D14" s="3">
        <v>2</v>
      </c>
      <c r="E14" s="28">
        <v>60</v>
      </c>
      <c r="F14" s="3">
        <f t="shared" si="0"/>
        <v>120</v>
      </c>
      <c r="G14" s="28">
        <v>4</v>
      </c>
      <c r="H14" s="28">
        <v>50</v>
      </c>
      <c r="I14" s="3">
        <f t="shared" si="1"/>
        <v>200</v>
      </c>
      <c r="J14" s="28"/>
      <c r="K14" s="28"/>
      <c r="L14" s="28"/>
      <c r="M14" s="16">
        <f t="shared" si="2"/>
        <v>320</v>
      </c>
    </row>
    <row r="15" spans="1:13" ht="15.75">
      <c r="A15" s="4"/>
      <c r="B15" s="4" t="s">
        <v>148</v>
      </c>
      <c r="C15" s="4"/>
      <c r="D15" s="4">
        <f>SUM(D6:D14)</f>
        <v>22</v>
      </c>
      <c r="E15" s="4"/>
      <c r="F15" s="4">
        <f>SUM(F6:F14)</f>
        <v>1320</v>
      </c>
      <c r="G15" s="4">
        <f>SUM(G6:G14)</f>
        <v>36</v>
      </c>
      <c r="H15" s="4">
        <f>SUM(H6:H14)</f>
        <v>1440</v>
      </c>
      <c r="I15" s="4">
        <f>SUM(I6:I14)</f>
        <v>5760</v>
      </c>
      <c r="J15" s="4">
        <f>SUM(J6:J13)</f>
        <v>0</v>
      </c>
      <c r="K15" s="4">
        <f>SUM(K6:K13)</f>
        <v>0</v>
      </c>
      <c r="L15" s="4">
        <f>SUM(L6:L13)</f>
        <v>0</v>
      </c>
      <c r="M15" s="4">
        <f>SUM(M6:M14)</f>
        <v>7080</v>
      </c>
    </row>
    <row r="16" spans="1:6" ht="33.75" customHeight="1">
      <c r="A16" s="2"/>
      <c r="B16" s="2"/>
      <c r="C16" s="2"/>
      <c r="D16" s="2"/>
      <c r="E16" s="2"/>
      <c r="F16" s="2"/>
    </row>
    <row r="17" spans="2:7" ht="15.75">
      <c r="B17" s="673" t="s">
        <v>105</v>
      </c>
      <c r="C17" s="673"/>
      <c r="D17" s="673"/>
      <c r="E17" s="673"/>
      <c r="F17" s="48">
        <f>SUM(F15+I15)</f>
        <v>7080</v>
      </c>
      <c r="G17" s="30"/>
    </row>
    <row r="18" spans="2:7" ht="15.75" hidden="1">
      <c r="B18" s="670" t="s">
        <v>92</v>
      </c>
      <c r="C18" s="670"/>
      <c r="D18" s="670"/>
      <c r="E18" s="670"/>
      <c r="F18" s="16"/>
      <c r="G18" s="30"/>
    </row>
    <row r="19" spans="2:7" ht="15.75" hidden="1">
      <c r="B19" s="670" t="s">
        <v>97</v>
      </c>
      <c r="C19" s="670"/>
      <c r="D19" s="670"/>
      <c r="E19" s="670"/>
      <c r="F19" s="16"/>
      <c r="G19" s="30"/>
    </row>
    <row r="20" spans="1:6" ht="15.75">
      <c r="A20" s="27"/>
      <c r="C20" s="7"/>
      <c r="D20" s="7"/>
      <c r="E20" s="7"/>
      <c r="F20" s="7"/>
    </row>
    <row r="21" spans="2:6" ht="15.75">
      <c r="B21" s="1" t="s">
        <v>225</v>
      </c>
      <c r="C21" s="672"/>
      <c r="D21" s="672"/>
      <c r="E21" s="7"/>
      <c r="F21" s="7" t="s">
        <v>582</v>
      </c>
    </row>
    <row r="22" spans="3:6" ht="15.75">
      <c r="C22" s="7"/>
      <c r="D22" s="7"/>
      <c r="E22" s="7"/>
      <c r="F22" s="7"/>
    </row>
    <row r="23" spans="3:6" ht="15.75">
      <c r="C23" s="7"/>
      <c r="D23" s="7"/>
      <c r="E23" s="7"/>
      <c r="F23" s="7"/>
    </row>
    <row r="24" spans="2:6" ht="15.75">
      <c r="B24" s="1" t="s">
        <v>160</v>
      </c>
      <c r="C24" s="672"/>
      <c r="D24" s="672"/>
      <c r="E24" s="7"/>
      <c r="F24" s="7" t="s">
        <v>584</v>
      </c>
    </row>
    <row r="25" spans="3:6" ht="15.75">
      <c r="C25" s="7"/>
      <c r="D25" s="7"/>
      <c r="E25" s="7"/>
      <c r="F25" s="7"/>
    </row>
  </sheetData>
  <sheetProtection/>
  <mergeCells count="14">
    <mergeCell ref="C24:D24"/>
    <mergeCell ref="C21:D21"/>
    <mergeCell ref="B19:E19"/>
    <mergeCell ref="B17:E17"/>
    <mergeCell ref="B18:E18"/>
    <mergeCell ref="A1:F1"/>
    <mergeCell ref="A3:F3"/>
    <mergeCell ref="A4:A5"/>
    <mergeCell ref="B4:B5"/>
    <mergeCell ref="C4:C5"/>
    <mergeCell ref="M4:M5"/>
    <mergeCell ref="J4:L4"/>
    <mergeCell ref="D4:F4"/>
    <mergeCell ref="G4:I4"/>
  </mergeCells>
  <printOptions/>
  <pageMargins left="0.75" right="0.75" top="1" bottom="1" header="0.5" footer="0.5"/>
  <pageSetup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dimension ref="A1:I16"/>
  <sheetViews>
    <sheetView zoomScalePageLayoutView="0" workbookViewId="0" topLeftCell="A10">
      <selection activeCell="A13" sqref="A13"/>
    </sheetView>
  </sheetViews>
  <sheetFormatPr defaultColWidth="9.140625" defaultRowHeight="12.75"/>
  <cols>
    <col min="1" max="1" width="41.140625" style="0" customWidth="1"/>
    <col min="2" max="2" width="19.140625" style="0" customWidth="1"/>
    <col min="3" max="3" width="14.7109375" style="0" customWidth="1"/>
    <col min="4" max="4" width="12.7109375" style="0" customWidth="1"/>
    <col min="5" max="5" width="11.7109375" style="0" customWidth="1"/>
    <col min="6" max="6" width="15.57421875" style="0" customWidth="1"/>
    <col min="7" max="7" width="15.140625" style="0" customWidth="1"/>
    <col min="8" max="8" width="17.421875" style="0" customWidth="1"/>
    <col min="9" max="9" width="9.28125" style="0" customWidth="1"/>
    <col min="10" max="10" width="17.57421875" style="0" customWidth="1"/>
  </cols>
  <sheetData>
    <row r="1" spans="1:8" s="1" customFormat="1" ht="19.5" customHeight="1">
      <c r="A1" s="675" t="s">
        <v>434</v>
      </c>
      <c r="B1" s="675"/>
      <c r="C1" s="675"/>
      <c r="D1" s="675"/>
      <c r="E1" s="675"/>
      <c r="F1" s="675"/>
      <c r="G1" s="675"/>
      <c r="H1" s="675"/>
    </row>
    <row r="2" spans="1:8" s="1" customFormat="1" ht="16.5" customHeight="1">
      <c r="A2" s="676" t="s">
        <v>631</v>
      </c>
      <c r="B2" s="676"/>
      <c r="C2" s="676"/>
      <c r="D2" s="676"/>
      <c r="E2" s="676"/>
      <c r="F2" s="676"/>
      <c r="G2" s="676"/>
      <c r="H2" s="676"/>
    </row>
    <row r="3" spans="1:7" s="1" customFormat="1" ht="11.25" customHeight="1">
      <c r="A3" s="148"/>
      <c r="B3" s="148"/>
      <c r="C3" s="148"/>
      <c r="D3" s="148"/>
      <c r="E3" s="148"/>
      <c r="F3" s="148"/>
      <c r="G3" s="148"/>
    </row>
    <row r="4" spans="1:9" s="203" customFormat="1" ht="75.75" customHeight="1">
      <c r="A4" s="112" t="s">
        <v>232</v>
      </c>
      <c r="B4" s="56" t="s">
        <v>233</v>
      </c>
      <c r="C4" s="56" t="s">
        <v>436</v>
      </c>
      <c r="D4" s="149" t="s">
        <v>435</v>
      </c>
      <c r="E4" s="149" t="s">
        <v>342</v>
      </c>
      <c r="F4" s="150" t="s">
        <v>147</v>
      </c>
      <c r="G4" s="149" t="s">
        <v>437</v>
      </c>
      <c r="H4" s="151" t="s">
        <v>438</v>
      </c>
      <c r="I4" s="202"/>
    </row>
    <row r="5" spans="1:8" s="25" customFormat="1" ht="46.5" customHeight="1">
      <c r="A5" s="152" t="s">
        <v>140</v>
      </c>
      <c r="B5" s="153" t="s">
        <v>343</v>
      </c>
      <c r="C5" s="153">
        <v>69</v>
      </c>
      <c r="D5" s="402">
        <v>69</v>
      </c>
      <c r="E5" s="400">
        <v>1876.63</v>
      </c>
      <c r="F5" s="411">
        <f>D5*E5</f>
        <v>129487.47</v>
      </c>
      <c r="G5" s="415">
        <v>1.084</v>
      </c>
      <c r="H5" s="411">
        <f>ROUND(F5*G5,0)</f>
        <v>140364</v>
      </c>
    </row>
    <row r="6" spans="1:8" s="204" customFormat="1" ht="39" customHeight="1">
      <c r="A6" s="152" t="s">
        <v>106</v>
      </c>
      <c r="B6" s="153" t="s">
        <v>344</v>
      </c>
      <c r="C6" s="153">
        <v>210</v>
      </c>
      <c r="D6" s="402">
        <v>210</v>
      </c>
      <c r="E6" s="401">
        <v>18.756</v>
      </c>
      <c r="F6" s="411">
        <f>D6*E6</f>
        <v>3938.76</v>
      </c>
      <c r="G6" s="415">
        <v>1.084</v>
      </c>
      <c r="H6" s="411">
        <f>ROUND(F6*G6,0)</f>
        <v>4270</v>
      </c>
    </row>
    <row r="7" spans="1:8" s="204" customFormat="1" ht="29.25" customHeight="1">
      <c r="A7" s="152" t="s">
        <v>107</v>
      </c>
      <c r="B7" s="153" t="s">
        <v>345</v>
      </c>
      <c r="C7" s="153">
        <v>17100</v>
      </c>
      <c r="D7" s="402">
        <v>17100</v>
      </c>
      <c r="E7" s="414">
        <v>3.2914</v>
      </c>
      <c r="F7" s="411">
        <f>D7*E7</f>
        <v>56282.939999999995</v>
      </c>
      <c r="G7" s="415">
        <v>1.084</v>
      </c>
      <c r="H7" s="411">
        <f>ROUND(F7*G7,0)</f>
        <v>61011</v>
      </c>
    </row>
    <row r="8" spans="1:8" s="204" customFormat="1" ht="27" customHeight="1">
      <c r="A8" s="152" t="s">
        <v>108</v>
      </c>
      <c r="B8" s="153" t="s">
        <v>344</v>
      </c>
      <c r="C8" s="153"/>
      <c r="D8" s="246"/>
      <c r="E8" s="247"/>
      <c r="F8" s="411">
        <f>D8*E8</f>
        <v>0</v>
      </c>
      <c r="G8" s="415">
        <v>1.084</v>
      </c>
      <c r="H8" s="411">
        <f>ROUND(F8*G8,0)</f>
        <v>0</v>
      </c>
    </row>
    <row r="9" spans="1:8" s="204" customFormat="1" ht="32.25" customHeight="1">
      <c r="A9" s="152" t="s">
        <v>141</v>
      </c>
      <c r="B9" s="153" t="s">
        <v>346</v>
      </c>
      <c r="C9" s="153">
        <v>18</v>
      </c>
      <c r="D9" s="402">
        <v>18</v>
      </c>
      <c r="E9" s="400">
        <v>200</v>
      </c>
      <c r="F9" s="411">
        <f>D9*E9</f>
        <v>3600</v>
      </c>
      <c r="G9" s="415">
        <v>1.084</v>
      </c>
      <c r="H9" s="411">
        <f>ROUND(F9*G9,0)</f>
        <v>3902</v>
      </c>
    </row>
    <row r="10" spans="1:8" s="26" customFormat="1" ht="18.75">
      <c r="A10" s="31" t="s">
        <v>109</v>
      </c>
      <c r="B10" s="32"/>
      <c r="C10" s="32"/>
      <c r="D10" s="154"/>
      <c r="E10" s="154"/>
      <c r="F10" s="154">
        <f>SUM(F5:F9)</f>
        <v>193309.17</v>
      </c>
      <c r="G10" s="154"/>
      <c r="H10" s="154">
        <f>SUM(H5:H9)</f>
        <v>209547</v>
      </c>
    </row>
    <row r="11" spans="1:8" s="26" customFormat="1" ht="73.5" customHeight="1">
      <c r="A11" s="674" t="s">
        <v>646</v>
      </c>
      <c r="B11" s="674"/>
      <c r="C11" s="674"/>
      <c r="D11" s="674"/>
      <c r="E11" s="674"/>
      <c r="F11" s="674"/>
      <c r="G11" s="674"/>
      <c r="H11" s="674"/>
    </row>
    <row r="13" spans="1:7" s="1" customFormat="1" ht="15.75">
      <c r="A13" s="1" t="s">
        <v>225</v>
      </c>
      <c r="B13" s="17"/>
      <c r="C13" s="27"/>
      <c r="D13" s="7" t="s">
        <v>582</v>
      </c>
      <c r="E13" s="7"/>
      <c r="F13" s="7"/>
      <c r="G13" s="7"/>
    </row>
    <row r="14" spans="4:7" s="1" customFormat="1" ht="15.75">
      <c r="D14" s="7"/>
      <c r="E14" s="7"/>
      <c r="F14" s="7"/>
      <c r="G14" s="7"/>
    </row>
    <row r="15" spans="1:7" s="1" customFormat="1" ht="15.75">
      <c r="A15" s="1" t="s">
        <v>160</v>
      </c>
      <c r="B15" s="17"/>
      <c r="C15" s="27"/>
      <c r="D15" s="7" t="s">
        <v>584</v>
      </c>
      <c r="E15" s="7"/>
      <c r="F15" s="7"/>
      <c r="G15" s="7"/>
    </row>
    <row r="16" spans="1:7" ht="15.75">
      <c r="A16" s="1"/>
      <c r="B16" s="1"/>
      <c r="C16" s="1"/>
      <c r="D16" s="7"/>
      <c r="E16" s="68"/>
      <c r="F16" s="68"/>
      <c r="G16" s="68"/>
    </row>
  </sheetData>
  <sheetProtection/>
  <mergeCells count="3">
    <mergeCell ref="A11:H11"/>
    <mergeCell ref="A1:H1"/>
    <mergeCell ref="A2:H2"/>
  </mergeCells>
  <printOptions/>
  <pageMargins left="0.75" right="0.34" top="1" bottom="1" header="0.5" footer="0.5"/>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AW25"/>
  <sheetViews>
    <sheetView zoomScaleSheetLayoutView="100" zoomScalePageLayoutView="0" workbookViewId="0" topLeftCell="A7">
      <selection activeCell="Z7" sqref="Z7"/>
    </sheetView>
  </sheetViews>
  <sheetFormatPr defaultColWidth="9.140625" defaultRowHeight="12.75"/>
  <cols>
    <col min="1" max="1" width="37.57421875" style="46" customWidth="1"/>
    <col min="2" max="2" width="18.7109375" style="46" customWidth="1"/>
    <col min="3" max="3" width="16.421875" style="46" customWidth="1"/>
    <col min="4" max="4" width="9.8515625" style="46" customWidth="1"/>
    <col min="5" max="5" width="13.8515625" style="46" customWidth="1"/>
    <col min="6" max="6" width="14.140625" style="46" customWidth="1"/>
    <col min="7" max="7" width="10.28125" style="46" customWidth="1"/>
    <col min="8" max="8" width="13.8515625" style="46" customWidth="1"/>
    <col min="9" max="9" width="13.421875" style="46" customWidth="1"/>
    <col min="10" max="10" width="10.421875" style="46" customWidth="1"/>
    <col min="11" max="11" width="14.57421875" style="46" customWidth="1"/>
    <col min="12" max="12" width="13.140625" style="46" customWidth="1"/>
    <col min="13" max="13" width="10.28125" style="46" customWidth="1"/>
    <col min="14" max="14" width="14.8515625" style="46" customWidth="1"/>
    <col min="15" max="15" width="13.00390625" style="46" customWidth="1"/>
    <col min="16" max="16" width="9.7109375" style="46" customWidth="1"/>
    <col min="17" max="17" width="14.28125" style="46" customWidth="1"/>
    <col min="18" max="18" width="13.57421875" style="46" customWidth="1"/>
    <col min="19" max="19" width="10.57421875" style="46" customWidth="1"/>
    <col min="20" max="20" width="13.00390625" style="46" customWidth="1"/>
    <col min="21" max="21" width="12.7109375" style="46" customWidth="1"/>
    <col min="22" max="22" width="10.421875" style="46" customWidth="1"/>
    <col min="23" max="23" width="11.7109375" style="46" customWidth="1"/>
    <col min="24" max="24" width="13.421875" style="46" customWidth="1"/>
    <col min="25" max="25" width="9.140625" style="46" customWidth="1"/>
    <col min="26" max="26" width="13.28125" style="46" customWidth="1"/>
    <col min="27" max="27" width="11.8515625" style="46" customWidth="1"/>
    <col min="28" max="28" width="10.421875" style="46" customWidth="1"/>
    <col min="29" max="29" width="13.421875" style="46" customWidth="1"/>
    <col min="30" max="30" width="12.57421875" style="46" customWidth="1"/>
    <col min="31" max="31" width="9.140625" style="46" customWidth="1"/>
    <col min="32" max="32" width="11.8515625" style="46" customWidth="1"/>
    <col min="33" max="33" width="10.7109375" style="46" customWidth="1"/>
    <col min="34" max="34" width="9.140625" style="46" customWidth="1"/>
    <col min="35" max="35" width="13.421875" style="46" customWidth="1"/>
    <col min="36" max="36" width="13.00390625" style="46" customWidth="1"/>
    <col min="37" max="37" width="9.140625" style="46" customWidth="1"/>
    <col min="38" max="38" width="13.7109375" style="46" customWidth="1"/>
    <col min="39" max="39" width="12.57421875" style="46" customWidth="1"/>
    <col min="40" max="40" width="9.140625" style="46" customWidth="1"/>
    <col min="41" max="41" width="11.421875" style="46" customWidth="1"/>
    <col min="42" max="42" width="11.140625" style="46" customWidth="1"/>
    <col min="43" max="43" width="9.140625" style="46" customWidth="1"/>
    <col min="44" max="44" width="11.8515625" style="46" customWidth="1"/>
    <col min="45" max="45" width="11.140625" style="46" customWidth="1"/>
    <col min="46" max="46" width="9.140625" style="46" customWidth="1"/>
    <col min="47" max="47" width="14.7109375" style="46" customWidth="1"/>
    <col min="48" max="48" width="11.140625" style="46" customWidth="1"/>
    <col min="49" max="49" width="8.28125" style="46" customWidth="1"/>
    <col min="50" max="16384" width="9.140625" style="46" customWidth="1"/>
  </cols>
  <sheetData>
    <row r="1" spans="1:49" ht="78.75" customHeight="1">
      <c r="A1" s="113"/>
      <c r="B1" s="113"/>
      <c r="C1" s="113"/>
      <c r="D1" s="113"/>
      <c r="E1" s="412" t="s">
        <v>659</v>
      </c>
      <c r="F1" s="412"/>
      <c r="G1" s="412"/>
      <c r="H1" s="412"/>
      <c r="I1" s="412"/>
      <c r="J1" s="412"/>
      <c r="K1" s="412"/>
      <c r="L1" s="412"/>
      <c r="M1" s="412"/>
      <c r="N1" s="412"/>
      <c r="O1" s="412"/>
      <c r="P1" s="412"/>
      <c r="Q1" s="412"/>
      <c r="R1" s="412"/>
      <c r="S1" s="412"/>
      <c r="T1" s="412"/>
      <c r="U1" s="412"/>
      <c r="V1" s="412"/>
      <c r="W1" s="412"/>
      <c r="X1" s="412"/>
      <c r="Y1" s="412"/>
      <c r="Z1" s="412"/>
      <c r="AA1" s="114"/>
      <c r="AB1" s="114"/>
      <c r="AC1" s="115"/>
      <c r="AD1" s="115"/>
      <c r="AE1" s="115"/>
      <c r="AF1" s="114"/>
      <c r="AG1" s="114"/>
      <c r="AH1" s="114"/>
      <c r="AI1" s="114"/>
      <c r="AJ1" s="114"/>
      <c r="AK1" s="114"/>
      <c r="AL1" s="114"/>
      <c r="AM1" s="114"/>
      <c r="AN1" s="114"/>
      <c r="AO1" s="114"/>
      <c r="AP1" s="114"/>
      <c r="AQ1" s="116"/>
      <c r="AR1" s="116"/>
      <c r="AS1" s="116"/>
      <c r="AT1" s="116"/>
      <c r="AU1" s="114"/>
      <c r="AV1" s="116"/>
      <c r="AW1" s="116"/>
    </row>
    <row r="2" spans="1:49" ht="42.75" customHeight="1">
      <c r="A2" s="113"/>
      <c r="B2" s="113"/>
      <c r="C2" s="113"/>
      <c r="D2" s="113"/>
      <c r="E2" s="412" t="s">
        <v>632</v>
      </c>
      <c r="F2" s="412"/>
      <c r="G2" s="412"/>
      <c r="H2" s="412"/>
      <c r="I2" s="412"/>
      <c r="J2" s="412"/>
      <c r="K2" s="412"/>
      <c r="L2" s="412"/>
      <c r="M2" s="412"/>
      <c r="N2" s="412"/>
      <c r="O2" s="412"/>
      <c r="P2" s="412"/>
      <c r="Q2" s="412"/>
      <c r="R2" s="412"/>
      <c r="S2" s="412"/>
      <c r="T2" s="412"/>
      <c r="U2" s="412"/>
      <c r="V2" s="412"/>
      <c r="W2" s="412"/>
      <c r="X2" s="412"/>
      <c r="Y2" s="412"/>
      <c r="Z2" s="412"/>
      <c r="AA2" s="114"/>
      <c r="AB2" s="114"/>
      <c r="AC2" s="115"/>
      <c r="AD2" s="115"/>
      <c r="AE2" s="115"/>
      <c r="AF2" s="114"/>
      <c r="AG2" s="114"/>
      <c r="AH2" s="114"/>
      <c r="AI2" s="114"/>
      <c r="AJ2" s="114"/>
      <c r="AK2" s="114"/>
      <c r="AL2" s="114"/>
      <c r="AM2" s="114"/>
      <c r="AN2" s="114"/>
      <c r="AO2" s="114"/>
      <c r="AP2" s="114"/>
      <c r="AQ2" s="116"/>
      <c r="AR2" s="116"/>
      <c r="AS2" s="116"/>
      <c r="AT2" s="116"/>
      <c r="AU2" s="114" t="s">
        <v>270</v>
      </c>
      <c r="AV2" s="116"/>
      <c r="AW2" s="116"/>
    </row>
    <row r="3" spans="1:49" ht="51" customHeight="1">
      <c r="A3" s="503" t="s">
        <v>312</v>
      </c>
      <c r="B3" s="504" t="s">
        <v>313</v>
      </c>
      <c r="C3" s="505"/>
      <c r="D3" s="506"/>
      <c r="E3" s="507" t="s">
        <v>314</v>
      </c>
      <c r="F3" s="508"/>
      <c r="G3" s="509"/>
      <c r="H3" s="501" t="s">
        <v>315</v>
      </c>
      <c r="I3" s="501"/>
      <c r="J3" s="501"/>
      <c r="K3" s="501" t="s">
        <v>316</v>
      </c>
      <c r="L3" s="501"/>
      <c r="M3" s="501"/>
      <c r="N3" s="501" t="s">
        <v>22</v>
      </c>
      <c r="O3" s="501"/>
      <c r="P3" s="501"/>
      <c r="Q3" s="501" t="s">
        <v>317</v>
      </c>
      <c r="R3" s="501"/>
      <c r="S3" s="501"/>
      <c r="T3" s="501" t="s">
        <v>318</v>
      </c>
      <c r="U3" s="501"/>
      <c r="V3" s="501"/>
      <c r="W3" s="501" t="s">
        <v>319</v>
      </c>
      <c r="X3" s="501"/>
      <c r="Y3" s="501"/>
      <c r="Z3" s="501" t="s">
        <v>320</v>
      </c>
      <c r="AA3" s="501"/>
      <c r="AB3" s="501"/>
      <c r="AC3" s="501" t="s">
        <v>321</v>
      </c>
      <c r="AD3" s="501"/>
      <c r="AE3" s="501"/>
      <c r="AF3" s="501" t="s">
        <v>322</v>
      </c>
      <c r="AG3" s="501"/>
      <c r="AH3" s="501"/>
      <c r="AI3" s="501" t="s">
        <v>323</v>
      </c>
      <c r="AJ3" s="501"/>
      <c r="AK3" s="501"/>
      <c r="AL3" s="501" t="s">
        <v>324</v>
      </c>
      <c r="AM3" s="501"/>
      <c r="AN3" s="501"/>
      <c r="AO3" s="501" t="s">
        <v>325</v>
      </c>
      <c r="AP3" s="501"/>
      <c r="AQ3" s="501"/>
      <c r="AR3" s="503" t="s">
        <v>326</v>
      </c>
      <c r="AS3" s="503"/>
      <c r="AT3" s="503"/>
      <c r="AU3" s="503" t="s">
        <v>327</v>
      </c>
      <c r="AV3" s="503"/>
      <c r="AW3" s="503"/>
    </row>
    <row r="4" spans="1:49" ht="98.25" customHeight="1">
      <c r="A4" s="503"/>
      <c r="B4" s="117" t="s">
        <v>660</v>
      </c>
      <c r="C4" s="117" t="s">
        <v>661</v>
      </c>
      <c r="D4" s="118" t="s">
        <v>328</v>
      </c>
      <c r="E4" s="117" t="s">
        <v>660</v>
      </c>
      <c r="F4" s="117" t="s">
        <v>661</v>
      </c>
      <c r="G4" s="118" t="s">
        <v>328</v>
      </c>
      <c r="H4" s="117" t="s">
        <v>660</v>
      </c>
      <c r="I4" s="117" t="s">
        <v>661</v>
      </c>
      <c r="J4" s="118" t="s">
        <v>328</v>
      </c>
      <c r="K4" s="117" t="s">
        <v>660</v>
      </c>
      <c r="L4" s="117" t="s">
        <v>661</v>
      </c>
      <c r="M4" s="118" t="s">
        <v>328</v>
      </c>
      <c r="N4" s="117" t="s">
        <v>660</v>
      </c>
      <c r="O4" s="117" t="s">
        <v>661</v>
      </c>
      <c r="P4" s="118" t="s">
        <v>328</v>
      </c>
      <c r="Q4" s="117" t="s">
        <v>660</v>
      </c>
      <c r="R4" s="117" t="s">
        <v>661</v>
      </c>
      <c r="S4" s="118" t="s">
        <v>328</v>
      </c>
      <c r="T4" s="117" t="s">
        <v>660</v>
      </c>
      <c r="U4" s="117" t="s">
        <v>661</v>
      </c>
      <c r="V4" s="118" t="s">
        <v>328</v>
      </c>
      <c r="W4" s="117" t="s">
        <v>660</v>
      </c>
      <c r="X4" s="117" t="s">
        <v>661</v>
      </c>
      <c r="Y4" s="118" t="s">
        <v>328</v>
      </c>
      <c r="Z4" s="117" t="s">
        <v>660</v>
      </c>
      <c r="AA4" s="117" t="s">
        <v>661</v>
      </c>
      <c r="AB4" s="118" t="s">
        <v>328</v>
      </c>
      <c r="AC4" s="117" t="s">
        <v>660</v>
      </c>
      <c r="AD4" s="117" t="s">
        <v>661</v>
      </c>
      <c r="AE4" s="118" t="s">
        <v>328</v>
      </c>
      <c r="AF4" s="117" t="s">
        <v>660</v>
      </c>
      <c r="AG4" s="117" t="s">
        <v>661</v>
      </c>
      <c r="AH4" s="118" t="s">
        <v>328</v>
      </c>
      <c r="AI4" s="117" t="s">
        <v>660</v>
      </c>
      <c r="AJ4" s="117" t="s">
        <v>661</v>
      </c>
      <c r="AK4" s="118" t="s">
        <v>328</v>
      </c>
      <c r="AL4" s="117" t="s">
        <v>660</v>
      </c>
      <c r="AM4" s="117" t="s">
        <v>661</v>
      </c>
      <c r="AN4" s="118" t="s">
        <v>328</v>
      </c>
      <c r="AO4" s="117" t="s">
        <v>660</v>
      </c>
      <c r="AP4" s="117" t="s">
        <v>661</v>
      </c>
      <c r="AQ4" s="118" t="s">
        <v>328</v>
      </c>
      <c r="AR4" s="117" t="s">
        <v>660</v>
      </c>
      <c r="AS4" s="117" t="s">
        <v>661</v>
      </c>
      <c r="AT4" s="118" t="s">
        <v>328</v>
      </c>
      <c r="AU4" s="117" t="s">
        <v>660</v>
      </c>
      <c r="AV4" s="117" t="s">
        <v>661</v>
      </c>
      <c r="AW4" s="118" t="s">
        <v>328</v>
      </c>
    </row>
    <row r="5" spans="1:49" s="266" customFormat="1" ht="10.5" customHeight="1">
      <c r="A5" s="265">
        <v>1</v>
      </c>
      <c r="B5" s="265">
        <f>A5+1</f>
        <v>2</v>
      </c>
      <c r="C5" s="265">
        <f aca="true" t="shared" si="0" ref="C5:AP5">B5+1</f>
        <v>3</v>
      </c>
      <c r="D5" s="265">
        <f t="shared" si="0"/>
        <v>4</v>
      </c>
      <c r="E5" s="265">
        <f t="shared" si="0"/>
        <v>5</v>
      </c>
      <c r="F5" s="265">
        <f t="shared" si="0"/>
        <v>6</v>
      </c>
      <c r="G5" s="265">
        <f t="shared" si="0"/>
        <v>7</v>
      </c>
      <c r="H5" s="265">
        <f t="shared" si="0"/>
        <v>8</v>
      </c>
      <c r="I5" s="265">
        <f t="shared" si="0"/>
        <v>9</v>
      </c>
      <c r="J5" s="265">
        <f t="shared" si="0"/>
        <v>10</v>
      </c>
      <c r="K5" s="265">
        <v>11</v>
      </c>
      <c r="L5" s="265">
        <v>12</v>
      </c>
      <c r="M5" s="265">
        <f t="shared" si="0"/>
        <v>13</v>
      </c>
      <c r="N5" s="265">
        <f t="shared" si="0"/>
        <v>14</v>
      </c>
      <c r="O5" s="265">
        <f t="shared" si="0"/>
        <v>15</v>
      </c>
      <c r="P5" s="265">
        <f t="shared" si="0"/>
        <v>16</v>
      </c>
      <c r="Q5" s="265">
        <f t="shared" si="0"/>
        <v>17</v>
      </c>
      <c r="R5" s="265">
        <f t="shared" si="0"/>
        <v>18</v>
      </c>
      <c r="S5" s="265">
        <f t="shared" si="0"/>
        <v>19</v>
      </c>
      <c r="T5" s="265">
        <f t="shared" si="0"/>
        <v>20</v>
      </c>
      <c r="U5" s="265">
        <f t="shared" si="0"/>
        <v>21</v>
      </c>
      <c r="V5" s="265">
        <f t="shared" si="0"/>
        <v>22</v>
      </c>
      <c r="W5" s="265">
        <f t="shared" si="0"/>
        <v>23</v>
      </c>
      <c r="X5" s="265">
        <f t="shared" si="0"/>
        <v>24</v>
      </c>
      <c r="Y5" s="265">
        <f t="shared" si="0"/>
        <v>25</v>
      </c>
      <c r="Z5" s="265">
        <f t="shared" si="0"/>
        <v>26</v>
      </c>
      <c r="AA5" s="265">
        <f t="shared" si="0"/>
        <v>27</v>
      </c>
      <c r="AB5" s="265">
        <f t="shared" si="0"/>
        <v>28</v>
      </c>
      <c r="AC5" s="265">
        <v>29</v>
      </c>
      <c r="AD5" s="265">
        <f t="shared" si="0"/>
        <v>30</v>
      </c>
      <c r="AE5" s="265">
        <f t="shared" si="0"/>
        <v>31</v>
      </c>
      <c r="AF5" s="265">
        <f t="shared" si="0"/>
        <v>32</v>
      </c>
      <c r="AG5" s="265">
        <f t="shared" si="0"/>
        <v>33</v>
      </c>
      <c r="AH5" s="265">
        <f t="shared" si="0"/>
        <v>34</v>
      </c>
      <c r="AI5" s="265">
        <f t="shared" si="0"/>
        <v>35</v>
      </c>
      <c r="AJ5" s="265">
        <f t="shared" si="0"/>
        <v>36</v>
      </c>
      <c r="AK5" s="265">
        <f t="shared" si="0"/>
        <v>37</v>
      </c>
      <c r="AL5" s="265">
        <f t="shared" si="0"/>
        <v>38</v>
      </c>
      <c r="AM5" s="265">
        <f t="shared" si="0"/>
        <v>39</v>
      </c>
      <c r="AN5" s="265">
        <f t="shared" si="0"/>
        <v>40</v>
      </c>
      <c r="AO5" s="265">
        <f t="shared" si="0"/>
        <v>41</v>
      </c>
      <c r="AP5" s="265">
        <f t="shared" si="0"/>
        <v>42</v>
      </c>
      <c r="AQ5" s="265">
        <f aca="true" t="shared" si="1" ref="AQ5:AW5">AP5+1</f>
        <v>43</v>
      </c>
      <c r="AR5" s="265">
        <f t="shared" si="1"/>
        <v>44</v>
      </c>
      <c r="AS5" s="265">
        <f t="shared" si="1"/>
        <v>45</v>
      </c>
      <c r="AT5" s="265">
        <f t="shared" si="1"/>
        <v>46</v>
      </c>
      <c r="AU5" s="265">
        <f t="shared" si="1"/>
        <v>47</v>
      </c>
      <c r="AV5" s="265">
        <f t="shared" si="1"/>
        <v>48</v>
      </c>
      <c r="AW5" s="265">
        <f t="shared" si="1"/>
        <v>49</v>
      </c>
    </row>
    <row r="6" spans="1:49" ht="63" customHeight="1">
      <c r="A6" s="194" t="s">
        <v>617</v>
      </c>
      <c r="B6" s="221">
        <f>E6+AR6+AU6</f>
        <v>2821685</v>
      </c>
      <c r="C6" s="221">
        <f>F6+AS6+AV6</f>
        <v>7345919</v>
      </c>
      <c r="D6" s="194">
        <f>C6-B6</f>
        <v>4524234</v>
      </c>
      <c r="E6" s="197">
        <f>H6+N6+K6+Q6+T6+W6+Z6+AC6+AF6+AI6+AL6+AO6</f>
        <v>2821685</v>
      </c>
      <c r="F6" s="197">
        <f>I6+O6+L6+R6+U6+X6+AA6+AD6+AG6+AJ6+AM6+AP6</f>
        <v>5345919</v>
      </c>
      <c r="G6" s="197">
        <f>F6-E6</f>
        <v>2524234</v>
      </c>
      <c r="H6" s="197">
        <v>2240146</v>
      </c>
      <c r="I6" s="197">
        <f>'Титул лист ЗФ'!C4+'Титул лист ЗФ'!C5</f>
        <v>3566746</v>
      </c>
      <c r="J6" s="197">
        <f>I6-H6</f>
        <v>1326600</v>
      </c>
      <c r="K6" s="197">
        <v>81490</v>
      </c>
      <c r="L6" s="197">
        <f>'Титул лист ЗФ'!C7</f>
        <v>361907</v>
      </c>
      <c r="M6" s="197">
        <f>L6-K6</f>
        <v>280417</v>
      </c>
      <c r="N6" s="197"/>
      <c r="O6" s="197">
        <f>'Титул лист ЗФ'!C8</f>
        <v>0</v>
      </c>
      <c r="P6" s="197">
        <f>O6-N6</f>
        <v>0</v>
      </c>
      <c r="Q6" s="197"/>
      <c r="R6" s="197">
        <f>'Титул лист ЗФ'!C9</f>
        <v>0</v>
      </c>
      <c r="S6" s="197">
        <f>R6-Q6</f>
        <v>0</v>
      </c>
      <c r="T6" s="197">
        <v>312301</v>
      </c>
      <c r="U6" s="197">
        <f>'Титул лист ЗФ'!C10</f>
        <v>1200039</v>
      </c>
      <c r="V6" s="197">
        <f>U6-T6</f>
        <v>887738</v>
      </c>
      <c r="W6" s="197">
        <v>6240</v>
      </c>
      <c r="X6" s="197">
        <f>'Титул лист ЗФ'!C11</f>
        <v>7080</v>
      </c>
      <c r="Y6" s="197">
        <f>X6-W6</f>
        <v>840</v>
      </c>
      <c r="Z6" s="197">
        <v>181508</v>
      </c>
      <c r="AA6" s="197">
        <f>'Титул лист ЗФ'!C12</f>
        <v>209547</v>
      </c>
      <c r="AB6" s="197">
        <f>AA6-Z6</f>
        <v>28039</v>
      </c>
      <c r="AC6" s="197"/>
      <c r="AD6" s="197">
        <f>'Титул лист ЗФ'!C18</f>
        <v>0</v>
      </c>
      <c r="AE6" s="197">
        <f>AD6-AC6</f>
        <v>0</v>
      </c>
      <c r="AF6" s="197"/>
      <c r="AG6" s="197"/>
      <c r="AH6" s="197"/>
      <c r="AI6" s="197"/>
      <c r="AJ6" s="197">
        <f>'Титул лист ЗФ'!C23</f>
        <v>0</v>
      </c>
      <c r="AK6" s="197">
        <f>AJ6-AI6</f>
        <v>0</v>
      </c>
      <c r="AL6" s="197"/>
      <c r="AM6" s="197">
        <f>'Титул лист ЗФ'!C24</f>
        <v>0</v>
      </c>
      <c r="AN6" s="197">
        <f>AM6-AL6</f>
        <v>0</v>
      </c>
      <c r="AO6" s="197"/>
      <c r="AP6" s="197">
        <f>'Титул лист ЗФ'!C25</f>
        <v>600</v>
      </c>
      <c r="AQ6" s="197">
        <f>AP6-AO6</f>
        <v>600</v>
      </c>
      <c r="AR6" s="195"/>
      <c r="AS6" s="195"/>
      <c r="AT6" s="197">
        <f>AS6-AR6</f>
        <v>0</v>
      </c>
      <c r="AU6" s="195">
        <v>0</v>
      </c>
      <c r="AV6" s="413">
        <v>2000000</v>
      </c>
      <c r="AW6" s="413">
        <f>AV6-AU6</f>
        <v>2000000</v>
      </c>
    </row>
    <row r="7" spans="1:49" ht="0.75" customHeight="1">
      <c r="A7" s="199"/>
      <c r="B7" s="199"/>
      <c r="C7" s="199"/>
      <c r="D7" s="199"/>
      <c r="E7" s="195"/>
      <c r="F7" s="196"/>
      <c r="G7" s="196"/>
      <c r="H7" s="197"/>
      <c r="I7" s="197"/>
      <c r="J7" s="197"/>
      <c r="K7" s="196"/>
      <c r="L7" s="196"/>
      <c r="M7" s="196"/>
      <c r="N7" s="196"/>
      <c r="O7" s="196"/>
      <c r="P7" s="196"/>
      <c r="Q7" s="196"/>
      <c r="R7" s="196"/>
      <c r="S7" s="196"/>
      <c r="T7" s="196"/>
      <c r="U7" s="196"/>
      <c r="V7" s="196"/>
      <c r="W7" s="196"/>
      <c r="X7" s="196"/>
      <c r="Y7" s="196"/>
      <c r="Z7" s="196"/>
      <c r="AA7" s="198"/>
      <c r="AB7" s="198"/>
      <c r="AC7" s="197"/>
      <c r="AD7" s="197"/>
      <c r="AE7" s="197"/>
      <c r="AF7" s="196"/>
      <c r="AG7" s="196"/>
      <c r="AH7" s="196"/>
      <c r="AI7" s="196"/>
      <c r="AJ7" s="196"/>
      <c r="AK7" s="196"/>
      <c r="AL7" s="196"/>
      <c r="AM7" s="196"/>
      <c r="AN7" s="196"/>
      <c r="AO7" s="196"/>
      <c r="AP7" s="196"/>
      <c r="AQ7" s="195"/>
      <c r="AR7" s="195"/>
      <c r="AS7" s="195"/>
      <c r="AT7" s="195"/>
      <c r="AU7" s="195"/>
      <c r="AV7" s="195"/>
      <c r="AW7" s="195"/>
    </row>
    <row r="8" spans="1:49" ht="20.25" hidden="1">
      <c r="A8" s="199"/>
      <c r="B8" s="199"/>
      <c r="C8" s="199"/>
      <c r="D8" s="199"/>
      <c r="E8" s="195"/>
      <c r="F8" s="200"/>
      <c r="G8" s="200"/>
      <c r="H8" s="200"/>
      <c r="I8" s="200"/>
      <c r="J8" s="200"/>
      <c r="K8" s="196"/>
      <c r="L8" s="196"/>
      <c r="M8" s="196"/>
      <c r="N8" s="196"/>
      <c r="O8" s="196"/>
      <c r="P8" s="196"/>
      <c r="Q8" s="196"/>
      <c r="R8" s="196"/>
      <c r="S8" s="196"/>
      <c r="T8" s="196"/>
      <c r="U8" s="196"/>
      <c r="V8" s="196"/>
      <c r="W8" s="196"/>
      <c r="X8" s="196"/>
      <c r="Y8" s="196"/>
      <c r="Z8" s="196"/>
      <c r="AA8" s="198"/>
      <c r="AB8" s="198"/>
      <c r="AC8" s="197"/>
      <c r="AD8" s="197"/>
      <c r="AE8" s="197"/>
      <c r="AF8" s="196"/>
      <c r="AG8" s="196"/>
      <c r="AH8" s="196"/>
      <c r="AI8" s="196"/>
      <c r="AJ8" s="196"/>
      <c r="AK8" s="196"/>
      <c r="AL8" s="196"/>
      <c r="AM8" s="196"/>
      <c r="AN8" s="196"/>
      <c r="AO8" s="196"/>
      <c r="AP8" s="196"/>
      <c r="AQ8" s="195"/>
      <c r="AR8" s="195"/>
      <c r="AS8" s="195"/>
      <c r="AT8" s="195"/>
      <c r="AU8" s="195"/>
      <c r="AV8" s="195"/>
      <c r="AW8" s="195"/>
    </row>
    <row r="9" spans="1:49" ht="33" customHeight="1" hidden="1">
      <c r="A9" s="199"/>
      <c r="B9" s="199"/>
      <c r="C9" s="199"/>
      <c r="D9" s="199"/>
      <c r="E9" s="195"/>
      <c r="F9" s="196"/>
      <c r="G9" s="196"/>
      <c r="H9" s="197"/>
      <c r="I9" s="197"/>
      <c r="J9" s="197"/>
      <c r="K9" s="196"/>
      <c r="L9" s="196"/>
      <c r="M9" s="196"/>
      <c r="N9" s="196"/>
      <c r="O9" s="196"/>
      <c r="P9" s="196"/>
      <c r="Q9" s="196"/>
      <c r="R9" s="196"/>
      <c r="S9" s="196"/>
      <c r="T9" s="196"/>
      <c r="U9" s="196"/>
      <c r="V9" s="196"/>
      <c r="W9" s="196"/>
      <c r="X9" s="196"/>
      <c r="Y9" s="196"/>
      <c r="Z9" s="196"/>
      <c r="AA9" s="198"/>
      <c r="AB9" s="198"/>
      <c r="AC9" s="197"/>
      <c r="AD9" s="197"/>
      <c r="AE9" s="197"/>
      <c r="AF9" s="196"/>
      <c r="AG9" s="196"/>
      <c r="AH9" s="196"/>
      <c r="AI9" s="196"/>
      <c r="AJ9" s="196"/>
      <c r="AK9" s="196"/>
      <c r="AL9" s="196"/>
      <c r="AM9" s="196"/>
      <c r="AN9" s="196"/>
      <c r="AO9" s="196"/>
      <c r="AP9" s="196"/>
      <c r="AQ9" s="195"/>
      <c r="AR9" s="195"/>
      <c r="AS9" s="195"/>
      <c r="AT9" s="195"/>
      <c r="AU9" s="195"/>
      <c r="AV9" s="195"/>
      <c r="AW9" s="195"/>
    </row>
    <row r="10" spans="1:49" ht="20.25">
      <c r="A10" s="121"/>
      <c r="B10" s="121"/>
      <c r="C10" s="121"/>
      <c r="D10" s="121"/>
      <c r="E10" s="119"/>
      <c r="F10" s="120"/>
      <c r="G10" s="120"/>
      <c r="H10" s="115"/>
      <c r="I10" s="115"/>
      <c r="J10" s="115"/>
      <c r="K10" s="120"/>
      <c r="L10" s="120"/>
      <c r="M10" s="120"/>
      <c r="N10" s="120"/>
      <c r="O10" s="120"/>
      <c r="P10" s="120"/>
      <c r="Q10" s="120"/>
      <c r="R10" s="120"/>
      <c r="S10" s="120"/>
      <c r="T10" s="120"/>
      <c r="U10" s="120"/>
      <c r="V10" s="120"/>
      <c r="W10" s="120"/>
      <c r="X10" s="120"/>
      <c r="Y10" s="120"/>
      <c r="Z10" s="120"/>
      <c r="AA10" s="114"/>
      <c r="AB10" s="114"/>
      <c r="AC10" s="115"/>
      <c r="AD10" s="115"/>
      <c r="AE10" s="115"/>
      <c r="AF10" s="120"/>
      <c r="AG10" s="120"/>
      <c r="AH10" s="120"/>
      <c r="AI10" s="120"/>
      <c r="AJ10" s="120"/>
      <c r="AK10" s="120"/>
      <c r="AL10" s="120"/>
      <c r="AM10" s="120"/>
      <c r="AN10" s="120"/>
      <c r="AO10" s="120"/>
      <c r="AP10" s="120"/>
      <c r="AQ10" s="116"/>
      <c r="AR10" s="116"/>
      <c r="AS10" s="116"/>
      <c r="AT10" s="116"/>
      <c r="AU10" s="116"/>
      <c r="AV10" s="116"/>
      <c r="AW10" s="116"/>
    </row>
    <row r="11" spans="1:49" ht="20.25">
      <c r="A11" s="119"/>
      <c r="B11" s="119"/>
      <c r="C11" s="119"/>
      <c r="D11" s="119"/>
      <c r="E11" s="119"/>
      <c r="F11" s="122"/>
      <c r="G11" s="122"/>
      <c r="H11" s="122"/>
      <c r="I11" s="122"/>
      <c r="J11" s="122"/>
      <c r="K11" s="120"/>
      <c r="L11" s="120"/>
      <c r="M11" s="120"/>
      <c r="N11" s="120"/>
      <c r="O11" s="120"/>
      <c r="P11" s="120"/>
      <c r="Q11" s="120"/>
      <c r="R11" s="120"/>
      <c r="S11" s="120"/>
      <c r="T11" s="120"/>
      <c r="U11" s="120"/>
      <c r="V11" s="120"/>
      <c r="W11" s="120"/>
      <c r="X11" s="120"/>
      <c r="Y11" s="120"/>
      <c r="Z11" s="120"/>
      <c r="AA11" s="114"/>
      <c r="AB11" s="114"/>
      <c r="AC11" s="115"/>
      <c r="AD11" s="115"/>
      <c r="AE11" s="115"/>
      <c r="AF11" s="120"/>
      <c r="AG11" s="120"/>
      <c r="AH11" s="120"/>
      <c r="AI11" s="120"/>
      <c r="AJ11" s="120"/>
      <c r="AK11" s="120"/>
      <c r="AL11" s="120"/>
      <c r="AM11" s="120"/>
      <c r="AN11" s="120"/>
      <c r="AO11" s="120"/>
      <c r="AP11" s="120"/>
      <c r="AQ11" s="116"/>
      <c r="AR11" s="116"/>
      <c r="AS11" s="116"/>
      <c r="AT11" s="116"/>
      <c r="AU11" s="116"/>
      <c r="AV11" s="116"/>
      <c r="AW11" s="116"/>
    </row>
    <row r="12" spans="1:49" ht="30" customHeight="1">
      <c r="A12" s="220" t="s">
        <v>225</v>
      </c>
      <c r="B12" s="119"/>
      <c r="C12" s="201"/>
      <c r="D12" s="502"/>
      <c r="E12" s="502"/>
      <c r="F12" s="115" t="s">
        <v>582</v>
      </c>
      <c r="G12" s="120"/>
      <c r="H12" s="115"/>
      <c r="I12" s="115"/>
      <c r="J12" s="115"/>
      <c r="K12" s="120"/>
      <c r="L12" s="120"/>
      <c r="M12" s="120"/>
      <c r="N12" s="120"/>
      <c r="O12" s="120"/>
      <c r="P12" s="120"/>
      <c r="Q12" s="120"/>
      <c r="R12" s="120"/>
      <c r="S12" s="120"/>
      <c r="T12" s="120"/>
      <c r="U12" s="120"/>
      <c r="V12" s="120"/>
      <c r="W12" s="120"/>
      <c r="X12" s="120"/>
      <c r="Y12" s="120"/>
      <c r="Z12" s="120"/>
      <c r="AA12" s="114"/>
      <c r="AB12" s="114"/>
      <c r="AC12" s="115"/>
      <c r="AD12" s="115"/>
      <c r="AE12" s="115"/>
      <c r="AF12" s="120"/>
      <c r="AG12" s="120"/>
      <c r="AH12" s="120"/>
      <c r="AI12" s="120"/>
      <c r="AJ12" s="120"/>
      <c r="AK12" s="120"/>
      <c r="AL12" s="120"/>
      <c r="AM12" s="120"/>
      <c r="AN12" s="120"/>
      <c r="AO12" s="120"/>
      <c r="AP12" s="120"/>
      <c r="AQ12" s="116"/>
      <c r="AR12" s="116"/>
      <c r="AS12" s="116"/>
      <c r="AT12" s="116"/>
      <c r="AU12" s="116"/>
      <c r="AV12" s="116"/>
      <c r="AW12" s="116"/>
    </row>
    <row r="13" spans="1:49" ht="20.25">
      <c r="A13" s="220"/>
      <c r="B13" s="119"/>
      <c r="C13" s="119"/>
      <c r="D13" s="119"/>
      <c r="E13" s="119"/>
      <c r="F13" s="122"/>
      <c r="G13" s="122"/>
      <c r="H13" s="122"/>
      <c r="I13" s="122"/>
      <c r="J13" s="122"/>
      <c r="K13" s="120"/>
      <c r="L13" s="120"/>
      <c r="M13" s="120"/>
      <c r="N13" s="120"/>
      <c r="O13" s="120"/>
      <c r="P13" s="120"/>
      <c r="Q13" s="120"/>
      <c r="R13" s="120"/>
      <c r="S13" s="120"/>
      <c r="T13" s="120"/>
      <c r="U13" s="120"/>
      <c r="V13" s="120"/>
      <c r="W13" s="120"/>
      <c r="X13" s="120"/>
      <c r="Y13" s="120"/>
      <c r="Z13" s="120"/>
      <c r="AA13" s="114"/>
      <c r="AB13" s="114"/>
      <c r="AC13" s="115"/>
      <c r="AD13" s="115"/>
      <c r="AE13" s="115"/>
      <c r="AF13" s="120"/>
      <c r="AG13" s="120"/>
      <c r="AH13" s="120"/>
      <c r="AI13" s="120"/>
      <c r="AJ13" s="120"/>
      <c r="AK13" s="120"/>
      <c r="AL13" s="120"/>
      <c r="AM13" s="120"/>
      <c r="AN13" s="120"/>
      <c r="AO13" s="120"/>
      <c r="AP13" s="120"/>
      <c r="AQ13" s="116"/>
      <c r="AR13" s="116"/>
      <c r="AS13" s="116"/>
      <c r="AT13" s="116"/>
      <c r="AU13" s="116"/>
      <c r="AV13" s="116"/>
      <c r="AW13" s="116"/>
    </row>
    <row r="14" spans="1:49" ht="20.25">
      <c r="A14" s="220" t="s">
        <v>160</v>
      </c>
      <c r="B14" s="119"/>
      <c r="C14" s="201"/>
      <c r="D14" s="502"/>
      <c r="E14" s="502"/>
      <c r="F14" s="115" t="s">
        <v>584</v>
      </c>
      <c r="G14" s="120"/>
      <c r="H14" s="115"/>
      <c r="I14" s="115"/>
      <c r="J14" s="115"/>
      <c r="K14" s="120"/>
      <c r="L14" s="120"/>
      <c r="M14" s="120"/>
      <c r="N14" s="120"/>
      <c r="O14" s="120"/>
      <c r="P14" s="120"/>
      <c r="Q14" s="120"/>
      <c r="R14" s="120"/>
      <c r="S14" s="120"/>
      <c r="T14" s="120"/>
      <c r="U14" s="120"/>
      <c r="V14" s="120"/>
      <c r="W14" s="120"/>
      <c r="X14" s="120"/>
      <c r="Y14" s="120"/>
      <c r="Z14" s="120"/>
      <c r="AA14" s="114"/>
      <c r="AB14" s="114"/>
      <c r="AC14" s="115"/>
      <c r="AD14" s="115"/>
      <c r="AE14" s="115"/>
      <c r="AF14" s="120"/>
      <c r="AG14" s="120"/>
      <c r="AH14" s="120"/>
      <c r="AI14" s="120"/>
      <c r="AJ14" s="120"/>
      <c r="AK14" s="120"/>
      <c r="AL14" s="120"/>
      <c r="AM14" s="120"/>
      <c r="AN14" s="120"/>
      <c r="AO14" s="120"/>
      <c r="AP14" s="120"/>
      <c r="AQ14" s="116"/>
      <c r="AR14" s="116"/>
      <c r="AS14" s="116"/>
      <c r="AT14" s="116"/>
      <c r="AU14" s="116"/>
      <c r="AV14" s="116"/>
      <c r="AW14" s="116"/>
    </row>
    <row r="15" spans="1:49" ht="20.25">
      <c r="A15" s="119"/>
      <c r="B15" s="119"/>
      <c r="C15" s="119"/>
      <c r="D15" s="119"/>
      <c r="E15" s="119"/>
      <c r="F15" s="122"/>
      <c r="G15" s="122"/>
      <c r="H15" s="122"/>
      <c r="I15" s="122"/>
      <c r="J15" s="122"/>
      <c r="K15" s="120"/>
      <c r="L15" s="120"/>
      <c r="M15" s="120"/>
      <c r="N15" s="120"/>
      <c r="O15" s="120"/>
      <c r="P15" s="120"/>
      <c r="Q15" s="120"/>
      <c r="R15" s="120"/>
      <c r="S15" s="120"/>
      <c r="T15" s="120"/>
      <c r="U15" s="120"/>
      <c r="V15" s="120"/>
      <c r="W15" s="120"/>
      <c r="X15" s="120"/>
      <c r="Y15" s="120"/>
      <c r="Z15" s="120"/>
      <c r="AA15" s="114"/>
      <c r="AB15" s="114"/>
      <c r="AC15" s="115"/>
      <c r="AD15" s="115"/>
      <c r="AE15" s="115"/>
      <c r="AF15" s="120"/>
      <c r="AG15" s="120"/>
      <c r="AH15" s="120"/>
      <c r="AI15" s="120"/>
      <c r="AJ15" s="120"/>
      <c r="AK15" s="120"/>
      <c r="AL15" s="120"/>
      <c r="AM15" s="120"/>
      <c r="AN15" s="120"/>
      <c r="AO15" s="120"/>
      <c r="AP15" s="120"/>
      <c r="AQ15" s="116"/>
      <c r="AR15" s="116"/>
      <c r="AS15" s="116"/>
      <c r="AT15" s="116"/>
      <c r="AU15" s="116"/>
      <c r="AV15" s="116"/>
      <c r="AW15" s="116"/>
    </row>
    <row r="16" spans="1:49" ht="80.25" customHeight="1">
      <c r="A16" s="119" t="s">
        <v>329</v>
      </c>
      <c r="B16" s="119"/>
      <c r="C16" s="119"/>
      <c r="D16" s="119"/>
      <c r="E16" s="119"/>
      <c r="F16" s="120"/>
      <c r="G16" s="120"/>
      <c r="H16" s="115"/>
      <c r="I16" s="115"/>
      <c r="J16" s="115"/>
      <c r="K16" s="120"/>
      <c r="L16" s="120"/>
      <c r="M16" s="120"/>
      <c r="N16" s="120"/>
      <c r="O16" s="120"/>
      <c r="P16" s="120"/>
      <c r="Q16" s="120"/>
      <c r="R16" s="120"/>
      <c r="S16" s="120"/>
      <c r="T16" s="120"/>
      <c r="U16" s="120"/>
      <c r="V16" s="120"/>
      <c r="W16" s="120"/>
      <c r="X16" s="120"/>
      <c r="Y16" s="120"/>
      <c r="Z16" s="120"/>
      <c r="AA16" s="114"/>
      <c r="AB16" s="114"/>
      <c r="AC16" s="115"/>
      <c r="AD16" s="115"/>
      <c r="AE16" s="115"/>
      <c r="AF16" s="120"/>
      <c r="AG16" s="120"/>
      <c r="AH16" s="120"/>
      <c r="AI16" s="120"/>
      <c r="AJ16" s="120"/>
      <c r="AK16" s="120"/>
      <c r="AL16" s="120"/>
      <c r="AM16" s="120"/>
      <c r="AN16" s="120"/>
      <c r="AO16" s="120"/>
      <c r="AP16" s="120"/>
      <c r="AQ16" s="116"/>
      <c r="AR16" s="116"/>
      <c r="AS16" s="116"/>
      <c r="AT16" s="116"/>
      <c r="AU16" s="116"/>
      <c r="AV16" s="116"/>
      <c r="AW16" s="116"/>
    </row>
    <row r="17" spans="1:9" ht="19.5" customHeight="1">
      <c r="A17" s="123"/>
      <c r="B17" s="124"/>
      <c r="C17" s="125"/>
      <c r="D17" s="49"/>
      <c r="E17" s="126"/>
      <c r="F17" s="49"/>
      <c r="G17" s="49"/>
      <c r="H17" s="127"/>
      <c r="I17" s="127"/>
    </row>
    <row r="18" spans="1:9" ht="21" customHeight="1">
      <c r="A18" s="128"/>
      <c r="B18" s="129"/>
      <c r="C18" s="130"/>
      <c r="D18" s="131"/>
      <c r="E18" s="131"/>
      <c r="F18" s="49"/>
      <c r="G18" s="49"/>
      <c r="H18" s="127"/>
      <c r="I18" s="127"/>
    </row>
    <row r="19" spans="1:9" ht="37.5" customHeight="1">
      <c r="A19" s="128"/>
      <c r="B19" s="129"/>
      <c r="C19" s="130"/>
      <c r="D19" s="131"/>
      <c r="E19" s="131"/>
      <c r="F19" s="49"/>
      <c r="G19" s="49"/>
      <c r="H19" s="127"/>
      <c r="I19" s="127"/>
    </row>
    <row r="20" spans="1:9" s="80" customFormat="1" ht="37.5" customHeight="1">
      <c r="A20" s="132"/>
      <c r="B20" s="132"/>
      <c r="C20" s="133"/>
      <c r="D20" s="134"/>
      <c r="E20" s="134"/>
      <c r="F20" s="135"/>
      <c r="G20" s="135"/>
      <c r="H20" s="135"/>
      <c r="I20" s="135"/>
    </row>
    <row r="21" ht="20.25">
      <c r="C21" s="92"/>
    </row>
    <row r="23" ht="20.25">
      <c r="C23" s="98"/>
    </row>
    <row r="25" ht="20.25">
      <c r="C25" s="98"/>
    </row>
  </sheetData>
  <sheetProtection/>
  <mergeCells count="19">
    <mergeCell ref="AU3:AW3"/>
    <mergeCell ref="AC3:AE3"/>
    <mergeCell ref="AF3:AH3"/>
    <mergeCell ref="AI3:AK3"/>
    <mergeCell ref="AL3:AN3"/>
    <mergeCell ref="A3:A4"/>
    <mergeCell ref="B3:D3"/>
    <mergeCell ref="E3:G3"/>
    <mergeCell ref="H3:J3"/>
    <mergeCell ref="K3:M3"/>
    <mergeCell ref="N3:P3"/>
    <mergeCell ref="W3:Y3"/>
    <mergeCell ref="T3:V3"/>
    <mergeCell ref="D14:E14"/>
    <mergeCell ref="AR3:AT3"/>
    <mergeCell ref="Q3:S3"/>
    <mergeCell ref="AO3:AQ3"/>
    <mergeCell ref="Z3:AB3"/>
    <mergeCell ref="D12:E12"/>
  </mergeCells>
  <printOptions/>
  <pageMargins left="0.7480314960629921" right="0.7480314960629921" top="0.984251968503937" bottom="0.984251968503937" header="0.5118110236220472" footer="0.5118110236220472"/>
  <pageSetup horizontalDpi="600" verticalDpi="600" orientation="landscape" paperSize="9" scale="60" r:id="rId1"/>
  <colBreaks count="1" manualBreakCount="1">
    <brk id="13" max="14" man="1"/>
  </colBreaks>
</worksheet>
</file>

<file path=xl/worksheets/sheet20.xml><?xml version="1.0" encoding="utf-8"?>
<worksheet xmlns="http://schemas.openxmlformats.org/spreadsheetml/2006/main" xmlns:r="http://schemas.openxmlformats.org/officeDocument/2006/relationships">
  <dimension ref="A1:AK12"/>
  <sheetViews>
    <sheetView zoomScalePageLayoutView="0" workbookViewId="0" topLeftCell="A7">
      <selection activeCell="A11" sqref="A11"/>
    </sheetView>
  </sheetViews>
  <sheetFormatPr defaultColWidth="9.140625" defaultRowHeight="12.75"/>
  <cols>
    <col min="1" max="1" width="9.57421875" style="0" customWidth="1"/>
    <col min="2" max="2" width="9.421875" style="0" customWidth="1"/>
    <col min="3" max="3" width="14.421875" style="0" customWidth="1"/>
    <col min="4" max="4" width="13.140625" style="0" customWidth="1"/>
    <col min="5" max="5" width="11.140625" style="0" customWidth="1"/>
    <col min="6" max="6" width="12.8515625" style="0" customWidth="1"/>
    <col min="7" max="7" width="14.57421875" style="0" customWidth="1"/>
    <col min="8" max="8" width="12.8515625" style="0" customWidth="1"/>
    <col min="9" max="9" width="13.28125" style="0" customWidth="1"/>
    <col min="10" max="10" width="12.8515625" style="0" customWidth="1"/>
    <col min="11" max="11" width="12.140625" style="0" customWidth="1"/>
    <col min="12" max="12" width="10.8515625" style="0" customWidth="1"/>
    <col min="13" max="18" width="12.8515625" style="0" customWidth="1"/>
    <col min="19" max="19" width="13.28125" style="0" customWidth="1"/>
    <col min="20" max="28" width="12.8515625" style="0" customWidth="1"/>
    <col min="29" max="29" width="12.28125" style="0" customWidth="1"/>
    <col min="30" max="33" width="12.8515625" style="0" customWidth="1"/>
    <col min="34" max="37" width="9.140625" style="158" customWidth="1"/>
    <col min="38" max="16384" width="9.140625" style="157" customWidth="1"/>
  </cols>
  <sheetData>
    <row r="1" spans="1:33" ht="15.75">
      <c r="A1" s="677" t="s">
        <v>347</v>
      </c>
      <c r="B1" s="677"/>
      <c r="C1" s="677"/>
      <c r="D1" s="677"/>
      <c r="E1" s="677"/>
      <c r="F1" s="677"/>
      <c r="G1" s="677"/>
      <c r="H1" s="677"/>
      <c r="I1" s="677"/>
      <c r="J1" s="677"/>
      <c r="K1" s="677"/>
      <c r="L1" s="677"/>
      <c r="M1" s="406"/>
      <c r="N1" s="406"/>
      <c r="O1" s="406"/>
      <c r="P1" s="406"/>
      <c r="Q1" s="406"/>
      <c r="R1" s="406"/>
      <c r="S1" s="155"/>
      <c r="T1" s="155"/>
      <c r="U1" s="155"/>
      <c r="V1" s="155"/>
      <c r="W1" s="155"/>
      <c r="X1" s="155"/>
      <c r="Y1" s="156"/>
      <c r="Z1" s="156"/>
      <c r="AA1" s="156"/>
      <c r="AB1" s="156"/>
      <c r="AC1" s="156"/>
      <c r="AD1" s="156"/>
      <c r="AE1" s="157"/>
      <c r="AF1" s="157"/>
      <c r="AG1" s="157"/>
    </row>
    <row r="2" spans="1:33" ht="15.75" customHeight="1">
      <c r="A2" s="676" t="s">
        <v>647</v>
      </c>
      <c r="B2" s="676"/>
      <c r="C2" s="676"/>
      <c r="D2" s="676"/>
      <c r="E2" s="676"/>
      <c r="F2" s="676"/>
      <c r="G2" s="676"/>
      <c r="H2" s="676"/>
      <c r="I2" s="676"/>
      <c r="J2" s="676"/>
      <c r="K2" s="676"/>
      <c r="L2" s="676"/>
      <c r="M2" s="159"/>
      <c r="N2" s="159"/>
      <c r="O2" s="159"/>
      <c r="P2" s="159"/>
      <c r="Q2" s="159"/>
      <c r="R2" s="159"/>
      <c r="S2" s="159"/>
      <c r="T2" s="159"/>
      <c r="U2" s="159"/>
      <c r="V2" s="159"/>
      <c r="W2" s="159"/>
      <c r="X2" s="159"/>
      <c r="Y2" s="156"/>
      <c r="Z2" s="156"/>
      <c r="AA2" s="156"/>
      <c r="AB2" s="156"/>
      <c r="AC2" s="156"/>
      <c r="AD2" s="156"/>
      <c r="AE2" s="157"/>
      <c r="AF2" s="157" t="s">
        <v>271</v>
      </c>
      <c r="AG2" s="157"/>
    </row>
    <row r="3" spans="1:33" ht="18.75" customHeight="1">
      <c r="A3" s="678" t="s">
        <v>618</v>
      </c>
      <c r="B3" s="678"/>
      <c r="C3" s="678"/>
      <c r="D3" s="678"/>
      <c r="E3" s="678"/>
      <c r="F3" s="678"/>
      <c r="G3" s="678"/>
      <c r="H3" s="678"/>
      <c r="I3" s="678"/>
      <c r="J3" s="678"/>
      <c r="K3" s="678"/>
      <c r="L3" s="678"/>
      <c r="M3" s="148"/>
      <c r="N3" s="148"/>
      <c r="O3" s="148"/>
      <c r="P3" s="148"/>
      <c r="Q3" s="148"/>
      <c r="R3" s="160"/>
      <c r="S3" s="159"/>
      <c r="T3" s="159"/>
      <c r="U3" s="159"/>
      <c r="V3" s="159"/>
      <c r="W3" s="159"/>
      <c r="X3" s="159"/>
      <c r="Y3" s="156"/>
      <c r="Z3" s="156"/>
      <c r="AA3" s="156"/>
      <c r="AB3" s="156"/>
      <c r="AC3" s="156"/>
      <c r="AD3" s="156"/>
      <c r="AE3" s="157"/>
      <c r="AF3" s="157"/>
      <c r="AG3" s="157"/>
    </row>
    <row r="4" spans="1:33" ht="15.75" customHeight="1">
      <c r="A4" s="679" t="s">
        <v>111</v>
      </c>
      <c r="B4" s="680" t="s">
        <v>348</v>
      </c>
      <c r="C4" s="681" t="s">
        <v>349</v>
      </c>
      <c r="D4" s="681"/>
      <c r="E4" s="681"/>
      <c r="F4" s="681"/>
      <c r="G4" s="682" t="s">
        <v>350</v>
      </c>
      <c r="H4" s="682"/>
      <c r="I4" s="682"/>
      <c r="J4" s="682"/>
      <c r="K4" s="682"/>
      <c r="L4" s="682"/>
      <c r="M4" s="683" t="s">
        <v>351</v>
      </c>
      <c r="N4" s="684"/>
      <c r="O4" s="684"/>
      <c r="P4" s="684"/>
      <c r="Q4" s="684"/>
      <c r="R4" s="685"/>
      <c r="S4" s="682" t="s">
        <v>352</v>
      </c>
      <c r="T4" s="682"/>
      <c r="U4" s="682"/>
      <c r="V4" s="682"/>
      <c r="W4" s="682"/>
      <c r="X4" s="682"/>
      <c r="Y4" s="682" t="s">
        <v>353</v>
      </c>
      <c r="Z4" s="682"/>
      <c r="AA4" s="682"/>
      <c r="AB4" s="682"/>
      <c r="AC4" s="682"/>
      <c r="AD4" s="682"/>
      <c r="AE4" s="682" t="s">
        <v>354</v>
      </c>
      <c r="AF4" s="682"/>
      <c r="AG4" s="682"/>
    </row>
    <row r="5" spans="1:33" ht="225" customHeight="1">
      <c r="A5" s="679"/>
      <c r="B5" s="680"/>
      <c r="C5" s="161" t="s">
        <v>651</v>
      </c>
      <c r="D5" s="161" t="s">
        <v>654</v>
      </c>
      <c r="E5" s="161" t="s">
        <v>653</v>
      </c>
      <c r="F5" s="161" t="s">
        <v>652</v>
      </c>
      <c r="G5" s="161" t="s">
        <v>651</v>
      </c>
      <c r="H5" s="161" t="s">
        <v>650</v>
      </c>
      <c r="I5" s="161" t="s">
        <v>649</v>
      </c>
      <c r="J5" s="161" t="s">
        <v>648</v>
      </c>
      <c r="K5" s="161" t="s">
        <v>231</v>
      </c>
      <c r="L5" s="161" t="s">
        <v>655</v>
      </c>
      <c r="M5" s="161" t="s">
        <v>651</v>
      </c>
      <c r="N5" s="161" t="s">
        <v>650</v>
      </c>
      <c r="O5" s="161" t="s">
        <v>649</v>
      </c>
      <c r="P5" s="161" t="s">
        <v>648</v>
      </c>
      <c r="Q5" s="161" t="s">
        <v>231</v>
      </c>
      <c r="R5" s="161" t="s">
        <v>655</v>
      </c>
      <c r="S5" s="161" t="s">
        <v>651</v>
      </c>
      <c r="T5" s="161" t="s">
        <v>650</v>
      </c>
      <c r="U5" s="161" t="s">
        <v>649</v>
      </c>
      <c r="V5" s="161" t="s">
        <v>648</v>
      </c>
      <c r="W5" s="161" t="s">
        <v>231</v>
      </c>
      <c r="X5" s="161" t="s">
        <v>655</v>
      </c>
      <c r="Y5" s="161" t="s">
        <v>651</v>
      </c>
      <c r="Z5" s="161" t="s">
        <v>650</v>
      </c>
      <c r="AA5" s="161" t="s">
        <v>649</v>
      </c>
      <c r="AB5" s="161" t="s">
        <v>648</v>
      </c>
      <c r="AC5" s="161" t="s">
        <v>231</v>
      </c>
      <c r="AD5" s="161" t="s">
        <v>655</v>
      </c>
      <c r="AE5" s="161" t="s">
        <v>651</v>
      </c>
      <c r="AF5" s="161" t="s">
        <v>650</v>
      </c>
      <c r="AG5" s="161" t="s">
        <v>655</v>
      </c>
    </row>
    <row r="6" spans="1:37" s="137" customFormat="1" ht="18.75">
      <c r="A6" s="162">
        <v>1</v>
      </c>
      <c r="B6" s="162">
        <v>2</v>
      </c>
      <c r="C6" s="162">
        <v>3</v>
      </c>
      <c r="D6" s="162">
        <v>4</v>
      </c>
      <c r="E6" s="162">
        <v>5</v>
      </c>
      <c r="F6" s="162">
        <v>6</v>
      </c>
      <c r="G6" s="162">
        <v>7</v>
      </c>
      <c r="H6" s="162">
        <v>8</v>
      </c>
      <c r="I6" s="162">
        <v>9</v>
      </c>
      <c r="J6" s="162">
        <v>10</v>
      </c>
      <c r="K6" s="162">
        <v>11</v>
      </c>
      <c r="L6" s="162">
        <v>12</v>
      </c>
      <c r="M6" s="162">
        <v>13</v>
      </c>
      <c r="N6" s="162">
        <v>14</v>
      </c>
      <c r="O6" s="162">
        <v>15</v>
      </c>
      <c r="P6" s="162">
        <v>16</v>
      </c>
      <c r="Q6" s="162">
        <v>17</v>
      </c>
      <c r="R6" s="162">
        <v>18</v>
      </c>
      <c r="S6" s="162">
        <v>19</v>
      </c>
      <c r="T6" s="162">
        <v>20</v>
      </c>
      <c r="U6" s="162">
        <v>21</v>
      </c>
      <c r="V6" s="162">
        <v>22</v>
      </c>
      <c r="W6" s="162">
        <v>23</v>
      </c>
      <c r="X6" s="162">
        <v>24</v>
      </c>
      <c r="Y6" s="162">
        <v>25</v>
      </c>
      <c r="Z6" s="162">
        <v>26</v>
      </c>
      <c r="AA6" s="162">
        <v>27</v>
      </c>
      <c r="AB6" s="162">
        <v>28</v>
      </c>
      <c r="AC6" s="162">
        <v>29</v>
      </c>
      <c r="AD6" s="162">
        <v>30</v>
      </c>
      <c r="AE6" s="162">
        <v>31</v>
      </c>
      <c r="AF6" s="162">
        <v>32</v>
      </c>
      <c r="AG6" s="162">
        <v>33</v>
      </c>
      <c r="AH6" s="163"/>
      <c r="AI6" s="163"/>
      <c r="AJ6" s="163"/>
      <c r="AK6" s="163"/>
    </row>
    <row r="7" spans="1:37" s="167" customFormat="1" ht="18">
      <c r="A7" s="404" t="s">
        <v>616</v>
      </c>
      <c r="B7" s="164" t="s">
        <v>617</v>
      </c>
      <c r="C7" s="405">
        <f>G7+M7+S7+AE7</f>
        <v>142314.11</v>
      </c>
      <c r="D7" s="164">
        <f>H7+N7+T7+AF7</f>
        <v>181508</v>
      </c>
      <c r="E7" s="164">
        <f>L7+R7+X7+AD7+AG7</f>
        <v>209547</v>
      </c>
      <c r="F7" s="405">
        <f>E7/D7*100-100</f>
        <v>15.44780395354475</v>
      </c>
      <c r="G7" s="405">
        <v>102124.33</v>
      </c>
      <c r="H7" s="164">
        <v>129487</v>
      </c>
      <c r="I7" s="164">
        <v>69</v>
      </c>
      <c r="J7" s="164">
        <f>' 2270(1)'!D5</f>
        <v>69</v>
      </c>
      <c r="K7" s="164">
        <f>' 2270(1)'!E5</f>
        <v>1876.63</v>
      </c>
      <c r="L7" s="165">
        <f>' 2270(1)'!H5</f>
        <v>140364</v>
      </c>
      <c r="M7" s="164">
        <v>3282</v>
      </c>
      <c r="N7" s="164">
        <v>3536</v>
      </c>
      <c r="O7" s="164">
        <v>210</v>
      </c>
      <c r="P7" s="164">
        <f>' 2270(1)'!D6</f>
        <v>210</v>
      </c>
      <c r="Q7" s="164">
        <f>' 2270(1)'!E6</f>
        <v>18.756</v>
      </c>
      <c r="R7" s="165">
        <f>' 2270(1)'!H6</f>
        <v>4270</v>
      </c>
      <c r="S7" s="405">
        <v>36907.78</v>
      </c>
      <c r="T7" s="164">
        <v>46385</v>
      </c>
      <c r="U7" s="164">
        <v>17100</v>
      </c>
      <c r="V7" s="164">
        <f>' 2270(1)'!D7</f>
        <v>17100</v>
      </c>
      <c r="W7" s="164">
        <f>' 2270(1)'!E7</f>
        <v>3.2914</v>
      </c>
      <c r="X7" s="165">
        <f>' 2270(1)'!H7</f>
        <v>61011</v>
      </c>
      <c r="Y7" s="164"/>
      <c r="Z7" s="164"/>
      <c r="AA7" s="164"/>
      <c r="AB7" s="164">
        <f>' 2270(1)'!D8</f>
        <v>0</v>
      </c>
      <c r="AC7" s="164">
        <f>' 2270(1)'!E8</f>
        <v>0</v>
      </c>
      <c r="AD7" s="165">
        <f>' 2270(1)'!H8</f>
        <v>0</v>
      </c>
      <c r="AE7" s="164">
        <v>0</v>
      </c>
      <c r="AF7" s="164">
        <v>2100</v>
      </c>
      <c r="AG7" s="165">
        <f>' 2270(1)'!H9</f>
        <v>3902</v>
      </c>
      <c r="AH7" s="166"/>
      <c r="AI7" s="166"/>
      <c r="AJ7" s="166"/>
      <c r="AK7" s="166"/>
    </row>
    <row r="10" spans="1:33" ht="15.75">
      <c r="A10" s="1" t="s">
        <v>225</v>
      </c>
      <c r="B10" s="1"/>
      <c r="C10" s="17"/>
      <c r="D10" s="7"/>
      <c r="E10" s="7" t="s">
        <v>582</v>
      </c>
      <c r="F10" s="7"/>
      <c r="G10" s="7"/>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5.75">
      <c r="A11" s="1"/>
      <c r="B11" s="1"/>
      <c r="C11" s="7"/>
      <c r="D11" s="7"/>
      <c r="E11" s="7"/>
      <c r="F11" s="7"/>
      <c r="G11" s="7"/>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75">
      <c r="A12" s="1" t="s">
        <v>160</v>
      </c>
      <c r="B12" s="1"/>
      <c r="C12" s="17"/>
      <c r="D12" s="7"/>
      <c r="E12" s="7" t="s">
        <v>584</v>
      </c>
      <c r="F12" s="7"/>
      <c r="G12" s="7"/>
      <c r="H12" s="1"/>
      <c r="I12" s="1"/>
      <c r="J12" s="1"/>
      <c r="K12" s="1"/>
      <c r="L12" s="1"/>
      <c r="M12" s="1"/>
      <c r="N12" s="1"/>
      <c r="O12" s="1"/>
      <c r="P12" s="1"/>
      <c r="Q12" s="1"/>
      <c r="R12" s="1"/>
      <c r="S12" s="1"/>
      <c r="T12" s="1"/>
      <c r="U12" s="1"/>
      <c r="V12" s="1"/>
      <c r="W12" s="1"/>
      <c r="X12" s="1"/>
      <c r="Y12" s="1"/>
      <c r="Z12" s="1"/>
      <c r="AA12" s="1"/>
      <c r="AB12" s="1"/>
      <c r="AC12" s="1"/>
      <c r="AD12" s="1"/>
      <c r="AE12" s="1"/>
      <c r="AF12" s="1"/>
      <c r="AG12" s="1"/>
    </row>
  </sheetData>
  <sheetProtection/>
  <mergeCells count="11">
    <mergeCell ref="M4:R4"/>
    <mergeCell ref="S4:X4"/>
    <mergeCell ref="Y4:AD4"/>
    <mergeCell ref="AE4:AG4"/>
    <mergeCell ref="A1:L1"/>
    <mergeCell ref="A2:L2"/>
    <mergeCell ref="A3:L3"/>
    <mergeCell ref="A4:A5"/>
    <mergeCell ref="B4:B5"/>
    <mergeCell ref="C4:F4"/>
    <mergeCell ref="G4:L4"/>
  </mergeCells>
  <printOptions/>
  <pageMargins left="0" right="0"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21"/>
  <sheetViews>
    <sheetView zoomScalePageLayoutView="0" workbookViewId="0" topLeftCell="A1">
      <selection activeCell="F15" sqref="F15"/>
    </sheetView>
  </sheetViews>
  <sheetFormatPr defaultColWidth="9.140625" defaultRowHeight="12.75"/>
  <cols>
    <col min="1" max="1" width="4.28125" style="0" customWidth="1"/>
    <col min="2" max="2" width="26.57421875" style="0" customWidth="1"/>
    <col min="3" max="3" width="12.00390625" style="0" customWidth="1"/>
    <col min="4" max="4" width="12.421875" style="0" customWidth="1"/>
  </cols>
  <sheetData>
    <row r="1" spans="1:6" s="1" customFormat="1" ht="36.75" customHeight="1">
      <c r="A1" s="666" t="s">
        <v>397</v>
      </c>
      <c r="B1" s="666"/>
      <c r="C1" s="666"/>
      <c r="D1" s="666"/>
      <c r="E1" s="666"/>
      <c r="F1" s="666"/>
    </row>
    <row r="2" spans="1:6" s="1" customFormat="1" ht="25.5" customHeight="1">
      <c r="A2" s="686" t="s">
        <v>234</v>
      </c>
      <c r="B2" s="686"/>
      <c r="C2" s="686"/>
      <c r="D2" s="686"/>
      <c r="E2" s="686"/>
      <c r="F2" s="686"/>
    </row>
    <row r="3" spans="1:6" s="1" customFormat="1" ht="31.5">
      <c r="A3" s="3" t="s">
        <v>142</v>
      </c>
      <c r="B3" s="3" t="s">
        <v>143</v>
      </c>
      <c r="C3" s="3" t="s">
        <v>144</v>
      </c>
      <c r="D3" s="3" t="s">
        <v>145</v>
      </c>
      <c r="E3" s="3" t="s">
        <v>146</v>
      </c>
      <c r="F3" s="3" t="s">
        <v>147</v>
      </c>
    </row>
    <row r="4" spans="1:6" s="1" customFormat="1" ht="15.75">
      <c r="A4" s="3"/>
      <c r="B4" s="3"/>
      <c r="C4" s="3"/>
      <c r="D4" s="3"/>
      <c r="E4" s="3"/>
      <c r="F4" s="3"/>
    </row>
    <row r="5" spans="1:6" s="5" customFormat="1" ht="15.75">
      <c r="A5" s="4"/>
      <c r="B5" s="4" t="s">
        <v>148</v>
      </c>
      <c r="C5" s="4"/>
      <c r="D5" s="4"/>
      <c r="E5" s="4"/>
      <c r="F5" s="4">
        <f>SUM(F4:F4)</f>
        <v>0</v>
      </c>
    </row>
    <row r="6" spans="1:6" s="1" customFormat="1" ht="54" customHeight="1">
      <c r="A6" s="686" t="s">
        <v>235</v>
      </c>
      <c r="B6" s="686"/>
      <c r="C6" s="686"/>
      <c r="D6" s="686"/>
      <c r="E6" s="686"/>
      <c r="F6" s="686"/>
    </row>
    <row r="7" spans="1:6" s="1" customFormat="1" ht="31.5">
      <c r="A7" s="3" t="s">
        <v>142</v>
      </c>
      <c r="B7" s="3" t="s">
        <v>143</v>
      </c>
      <c r="C7" s="3" t="s">
        <v>144</v>
      </c>
      <c r="D7" s="3" t="s">
        <v>145</v>
      </c>
      <c r="E7" s="3" t="s">
        <v>146</v>
      </c>
      <c r="F7" s="3" t="s">
        <v>147</v>
      </c>
    </row>
    <row r="8" spans="1:6" s="7" customFormat="1" ht="15.75">
      <c r="A8" s="28"/>
      <c r="B8" s="28"/>
      <c r="C8" s="28"/>
      <c r="D8" s="28"/>
      <c r="E8" s="28"/>
      <c r="F8" s="28">
        <f aca="true" t="shared" si="0" ref="F8:F13">D8*E8</f>
        <v>0</v>
      </c>
    </row>
    <row r="9" spans="1:6" s="7" customFormat="1" ht="15.75">
      <c r="A9" s="28"/>
      <c r="B9" s="28"/>
      <c r="C9" s="28"/>
      <c r="D9" s="28"/>
      <c r="E9" s="28"/>
      <c r="F9" s="28">
        <f t="shared" si="0"/>
        <v>0</v>
      </c>
    </row>
    <row r="10" spans="1:6" s="7" customFormat="1" ht="15.75">
      <c r="A10" s="28"/>
      <c r="B10" s="28"/>
      <c r="C10" s="28"/>
      <c r="D10" s="28"/>
      <c r="E10" s="28"/>
      <c r="F10" s="28">
        <f t="shared" si="0"/>
        <v>0</v>
      </c>
    </row>
    <row r="11" spans="1:6" s="7" customFormat="1" ht="15.75">
      <c r="A11" s="28"/>
      <c r="B11" s="28"/>
      <c r="C11" s="28"/>
      <c r="D11" s="28"/>
      <c r="E11" s="28"/>
      <c r="F11" s="28">
        <f t="shared" si="0"/>
        <v>0</v>
      </c>
    </row>
    <row r="12" spans="1:6" s="7" customFormat="1" ht="15.75">
      <c r="A12" s="28"/>
      <c r="B12" s="28"/>
      <c r="C12" s="28"/>
      <c r="D12" s="28"/>
      <c r="E12" s="28"/>
      <c r="F12" s="28">
        <f t="shared" si="0"/>
        <v>0</v>
      </c>
    </row>
    <row r="13" spans="1:6" s="7" customFormat="1" ht="15.75">
      <c r="A13" s="28"/>
      <c r="B13" s="28"/>
      <c r="C13" s="28"/>
      <c r="D13" s="28"/>
      <c r="E13" s="28"/>
      <c r="F13" s="28">
        <f t="shared" si="0"/>
        <v>0</v>
      </c>
    </row>
    <row r="14" spans="1:6" s="1" customFormat="1" ht="15.75">
      <c r="A14" s="4"/>
      <c r="B14" s="4" t="s">
        <v>148</v>
      </c>
      <c r="C14" s="4"/>
      <c r="D14" s="4"/>
      <c r="E14" s="4"/>
      <c r="F14" s="4">
        <f>SUM(F8:F13)</f>
        <v>0</v>
      </c>
    </row>
    <row r="15" spans="2:7" ht="18.75" customHeight="1">
      <c r="B15" s="673" t="s">
        <v>396</v>
      </c>
      <c r="C15" s="673"/>
      <c r="D15" s="673"/>
      <c r="E15" s="673"/>
      <c r="F15" s="262">
        <f>SUM(F5+F14)</f>
        <v>0</v>
      </c>
      <c r="G15" s="263"/>
    </row>
    <row r="18" spans="2:6" s="1" customFormat="1" ht="15.75">
      <c r="B18" s="1" t="s">
        <v>161</v>
      </c>
      <c r="C18" s="17"/>
      <c r="D18" s="17"/>
      <c r="E18" s="7"/>
      <c r="F18" s="7"/>
    </row>
    <row r="19" spans="5:6" s="1" customFormat="1" ht="15.75">
      <c r="E19" s="7"/>
      <c r="F19" s="7"/>
    </row>
    <row r="20" spans="5:6" s="1" customFormat="1" ht="15.75">
      <c r="E20" s="7"/>
      <c r="F20" s="7"/>
    </row>
    <row r="21" spans="2:6" s="1" customFormat="1" ht="15.75">
      <c r="B21" s="1" t="s">
        <v>160</v>
      </c>
      <c r="C21" s="17"/>
      <c r="D21" s="17"/>
      <c r="E21" s="7"/>
      <c r="F21" s="7"/>
    </row>
  </sheetData>
  <sheetProtection/>
  <mergeCells count="4">
    <mergeCell ref="A2:F2"/>
    <mergeCell ref="A6:F6"/>
    <mergeCell ref="A1:F1"/>
    <mergeCell ref="B15:E15"/>
  </mergeCells>
  <printOptions/>
  <pageMargins left="0.75" right="0.52"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CS27"/>
  <sheetViews>
    <sheetView zoomScalePageLayoutView="0" workbookViewId="0" topLeftCell="G1">
      <selection activeCell="P5" sqref="P5"/>
    </sheetView>
  </sheetViews>
  <sheetFormatPr defaultColWidth="8.8515625" defaultRowHeight="12.75"/>
  <cols>
    <col min="1" max="1" width="32.421875" style="86" customWidth="1"/>
    <col min="2" max="2" width="11.421875" style="86" customWidth="1"/>
    <col min="3" max="3" width="9.57421875" style="86" customWidth="1"/>
    <col min="4" max="6" width="12.140625" style="86" customWidth="1"/>
    <col min="7" max="7" width="13.140625" style="86" customWidth="1"/>
    <col min="8" max="8" width="12.28125" style="86" customWidth="1"/>
    <col min="9" max="9" width="12.57421875" style="86" customWidth="1"/>
    <col min="10" max="10" width="13.00390625" style="86" customWidth="1"/>
    <col min="11" max="11" width="14.28125" style="86" customWidth="1"/>
    <col min="12" max="12" width="13.00390625" style="86" customWidth="1"/>
    <col min="13" max="13" width="10.28125" style="86" customWidth="1"/>
    <col min="14" max="16" width="9.00390625" style="86" customWidth="1"/>
    <col min="17" max="17" width="11.140625" style="86" customWidth="1"/>
    <col min="18" max="18" width="9.00390625" style="86" customWidth="1"/>
    <col min="19" max="20" width="12.7109375" style="86" customWidth="1"/>
    <col min="21" max="21" width="13.8515625" style="86" customWidth="1"/>
    <col min="22" max="22" width="14.57421875" style="86" customWidth="1"/>
    <col min="23" max="23" width="10.421875" style="86" customWidth="1"/>
    <col min="24" max="26" width="11.57421875" style="86" customWidth="1"/>
    <col min="27" max="27" width="9.7109375" style="86" customWidth="1"/>
    <col min="28" max="28" width="9.57421875" style="86" customWidth="1"/>
    <col min="29" max="29" width="10.28125" style="86" customWidth="1"/>
    <col min="30" max="30" width="12.7109375" style="86" customWidth="1"/>
    <col min="31" max="31" width="15.00390625" style="86" customWidth="1"/>
    <col min="32" max="32" width="12.7109375" style="86" customWidth="1"/>
    <col min="33" max="33" width="14.421875" style="86" customWidth="1"/>
    <col min="34" max="34" width="16.57421875" style="86" customWidth="1"/>
    <col min="35" max="35" width="14.57421875" style="86" customWidth="1"/>
    <col min="36" max="36" width="12.140625" style="86" customWidth="1"/>
    <col min="37" max="39" width="11.421875" style="86" customWidth="1"/>
    <col min="40" max="40" width="10.28125" style="86" customWidth="1"/>
    <col min="41" max="41" width="11.140625" style="86" customWidth="1"/>
    <col min="42" max="42" width="10.28125" style="86" customWidth="1"/>
    <col min="43" max="43" width="11.57421875" style="86" customWidth="1"/>
    <col min="44" max="44" width="12.57421875" style="86" customWidth="1"/>
    <col min="45" max="45" width="11.57421875" style="86" customWidth="1"/>
    <col min="46" max="46" width="11.140625" style="86" customWidth="1"/>
    <col min="47" max="47" width="17.7109375" style="86" customWidth="1"/>
    <col min="48" max="48" width="16.57421875" style="86" customWidth="1"/>
    <col min="49" max="49" width="14.28125" style="86" customWidth="1"/>
    <col min="50" max="16384" width="8.8515625" style="86" customWidth="1"/>
  </cols>
  <sheetData>
    <row r="1" spans="1:48" ht="19.5" customHeight="1">
      <c r="A1" s="168"/>
      <c r="B1" s="169" t="s">
        <v>439</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70"/>
      <c r="AJ1" s="170"/>
      <c r="AK1" s="170"/>
      <c r="AL1" s="170"/>
      <c r="AM1" s="170"/>
      <c r="AN1" s="170"/>
      <c r="AO1" s="170"/>
      <c r="AP1" s="170"/>
      <c r="AQ1" s="170"/>
      <c r="AR1" s="170"/>
      <c r="AS1" s="170"/>
      <c r="AT1" s="170"/>
      <c r="AV1" s="86" t="s">
        <v>356</v>
      </c>
    </row>
    <row r="2" spans="1:33" ht="15.75">
      <c r="A2" s="690"/>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171"/>
      <c r="AF2" s="171"/>
      <c r="AG2" s="171"/>
    </row>
    <row r="3" spans="1:97" ht="27" customHeight="1">
      <c r="A3" s="629" t="s">
        <v>357</v>
      </c>
      <c r="B3" s="691" t="s">
        <v>358</v>
      </c>
      <c r="C3" s="692"/>
      <c r="D3" s="692"/>
      <c r="E3" s="692"/>
      <c r="F3" s="692"/>
      <c r="G3" s="692"/>
      <c r="H3" s="692"/>
      <c r="I3" s="692"/>
      <c r="J3" s="692"/>
      <c r="K3" s="692"/>
      <c r="L3" s="692"/>
      <c r="M3" s="693" t="s">
        <v>359</v>
      </c>
      <c r="N3" s="694"/>
      <c r="O3" s="694"/>
      <c r="P3" s="694"/>
      <c r="Q3" s="694"/>
      <c r="R3" s="694"/>
      <c r="S3" s="694"/>
      <c r="T3" s="694"/>
      <c r="U3" s="694"/>
      <c r="V3" s="694"/>
      <c r="W3" s="695" t="s">
        <v>440</v>
      </c>
      <c r="X3" s="695"/>
      <c r="Y3" s="695"/>
      <c r="Z3" s="695"/>
      <c r="AA3" s="695"/>
      <c r="AB3" s="695"/>
      <c r="AC3" s="695"/>
      <c r="AD3" s="695"/>
      <c r="AE3" s="695"/>
      <c r="AF3" s="695"/>
      <c r="AG3" s="695"/>
      <c r="AH3" s="688" t="s">
        <v>360</v>
      </c>
      <c r="AI3" s="689" t="s">
        <v>361</v>
      </c>
      <c r="AJ3" s="629" t="s">
        <v>362</v>
      </c>
      <c r="AK3" s="629"/>
      <c r="AL3" s="629"/>
      <c r="AM3" s="629"/>
      <c r="AN3" s="629"/>
      <c r="AO3" s="629"/>
      <c r="AP3" s="629"/>
      <c r="AQ3" s="629"/>
      <c r="AR3" s="629"/>
      <c r="AS3" s="629"/>
      <c r="AT3" s="629"/>
      <c r="AU3" s="687" t="s">
        <v>0</v>
      </c>
      <c r="AV3" s="629" t="s">
        <v>1</v>
      </c>
      <c r="AW3" s="629" t="s">
        <v>2</v>
      </c>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row>
    <row r="4" spans="1:97" ht="293.25" customHeight="1">
      <c r="A4" s="629"/>
      <c r="B4" s="172" t="s">
        <v>363</v>
      </c>
      <c r="C4" s="173" t="s">
        <v>364</v>
      </c>
      <c r="D4" s="173" t="s">
        <v>365</v>
      </c>
      <c r="E4" s="173" t="s">
        <v>13</v>
      </c>
      <c r="F4" s="173" t="s">
        <v>14</v>
      </c>
      <c r="G4" s="173" t="s">
        <v>366</v>
      </c>
      <c r="H4" s="173" t="s">
        <v>367</v>
      </c>
      <c r="I4" s="174" t="s">
        <v>368</v>
      </c>
      <c r="J4" s="174" t="s">
        <v>369</v>
      </c>
      <c r="K4" s="174" t="s">
        <v>370</v>
      </c>
      <c r="L4" s="174" t="s">
        <v>371</v>
      </c>
      <c r="M4" s="175" t="s">
        <v>5</v>
      </c>
      <c r="N4" s="175" t="s">
        <v>6</v>
      </c>
      <c r="O4" s="175" t="s">
        <v>19</v>
      </c>
      <c r="P4" s="175" t="s">
        <v>21</v>
      </c>
      <c r="Q4" s="175" t="s">
        <v>366</v>
      </c>
      <c r="R4" s="175" t="s">
        <v>7</v>
      </c>
      <c r="S4" s="176" t="s">
        <v>8</v>
      </c>
      <c r="T4" s="176" t="s">
        <v>9</v>
      </c>
      <c r="U4" s="176" t="s">
        <v>10</v>
      </c>
      <c r="V4" s="176" t="s">
        <v>11</v>
      </c>
      <c r="W4" s="177" t="s">
        <v>364</v>
      </c>
      <c r="X4" s="177" t="s">
        <v>372</v>
      </c>
      <c r="Y4" s="177" t="s">
        <v>15</v>
      </c>
      <c r="Z4" s="177" t="s">
        <v>16</v>
      </c>
      <c r="AA4" s="177" t="s">
        <v>373</v>
      </c>
      <c r="AB4" s="177" t="s">
        <v>374</v>
      </c>
      <c r="AC4" s="177" t="s">
        <v>375</v>
      </c>
      <c r="AD4" s="177" t="s">
        <v>376</v>
      </c>
      <c r="AE4" s="177" t="s">
        <v>370</v>
      </c>
      <c r="AF4" s="177" t="s">
        <v>371</v>
      </c>
      <c r="AG4" s="178" t="s">
        <v>377</v>
      </c>
      <c r="AH4" s="688"/>
      <c r="AI4" s="689"/>
      <c r="AJ4" s="138" t="s">
        <v>364</v>
      </c>
      <c r="AK4" s="138" t="s">
        <v>372</v>
      </c>
      <c r="AL4" s="138" t="s">
        <v>17</v>
      </c>
      <c r="AM4" s="138" t="s">
        <v>18</v>
      </c>
      <c r="AN4" s="138" t="s">
        <v>373</v>
      </c>
      <c r="AO4" s="138" t="s">
        <v>374</v>
      </c>
      <c r="AP4" s="138" t="s">
        <v>375</v>
      </c>
      <c r="AQ4" s="138" t="s">
        <v>376</v>
      </c>
      <c r="AR4" s="138" t="s">
        <v>370</v>
      </c>
      <c r="AS4" s="138" t="s">
        <v>371</v>
      </c>
      <c r="AT4" s="179" t="s">
        <v>236</v>
      </c>
      <c r="AU4" s="687"/>
      <c r="AV4" s="629"/>
      <c r="AW4" s="629"/>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row>
    <row r="5" spans="1:97" ht="15.75">
      <c r="A5" s="180" t="s">
        <v>149</v>
      </c>
      <c r="B5" s="181"/>
      <c r="C5" s="182"/>
      <c r="D5" s="183"/>
      <c r="E5" s="183"/>
      <c r="F5" s="183"/>
      <c r="G5" s="183"/>
      <c r="H5" s="183"/>
      <c r="I5" s="184"/>
      <c r="J5" s="185"/>
      <c r="K5" s="185"/>
      <c r="L5" s="185"/>
      <c r="M5" s="184"/>
      <c r="N5" s="184"/>
      <c r="O5" s="184"/>
      <c r="P5" s="184"/>
      <c r="Q5" s="184"/>
      <c r="R5" s="184"/>
      <c r="S5" s="184"/>
      <c r="T5" s="184"/>
      <c r="U5" s="184"/>
      <c r="V5" s="184"/>
      <c r="W5" s="139"/>
      <c r="X5" s="139"/>
      <c r="Y5" s="139"/>
      <c r="Z5" s="139"/>
      <c r="AA5" s="139"/>
      <c r="AB5" s="139"/>
      <c r="AC5" s="139"/>
      <c r="AD5" s="139"/>
      <c r="AE5" s="139"/>
      <c r="AF5" s="139"/>
      <c r="AG5" s="207"/>
      <c r="AH5" s="208"/>
      <c r="AI5" s="209"/>
      <c r="AJ5" s="184"/>
      <c r="AK5" s="184"/>
      <c r="AL5" s="184"/>
      <c r="AM5" s="184"/>
      <c r="AN5" s="184"/>
      <c r="AO5" s="184"/>
      <c r="AP5" s="184"/>
      <c r="AQ5" s="184"/>
      <c r="AR5" s="184"/>
      <c r="AS5" s="184"/>
      <c r="AT5" s="184"/>
      <c r="AU5" s="186"/>
      <c r="AV5" s="184"/>
      <c r="AW5" s="205"/>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row>
    <row r="6" spans="1:97" ht="15.75">
      <c r="A6" s="187" t="s">
        <v>191</v>
      </c>
      <c r="B6" s="210">
        <f>C6+D6+G6+H6+I6+J6+K6+L6</f>
        <v>0</v>
      </c>
      <c r="C6" s="188"/>
      <c r="D6" s="188"/>
      <c r="E6" s="189"/>
      <c r="F6" s="189"/>
      <c r="G6" s="189"/>
      <c r="H6" s="189"/>
      <c r="I6" s="188"/>
      <c r="J6" s="188"/>
      <c r="K6" s="188"/>
      <c r="L6" s="188"/>
      <c r="M6" s="188"/>
      <c r="N6" s="188"/>
      <c r="O6" s="188"/>
      <c r="P6" s="188"/>
      <c r="Q6" s="188"/>
      <c r="R6" s="188"/>
      <c r="S6" s="190"/>
      <c r="T6" s="188"/>
      <c r="U6" s="188"/>
      <c r="V6" s="188"/>
      <c r="W6" s="191">
        <f aca="true" t="shared" si="0" ref="W6:AF6">C6*M6</f>
        <v>0</v>
      </c>
      <c r="X6" s="191">
        <f t="shared" si="0"/>
        <v>0</v>
      </c>
      <c r="Y6" s="191">
        <f t="shared" si="0"/>
        <v>0</v>
      </c>
      <c r="Z6" s="191">
        <f t="shared" si="0"/>
        <v>0</v>
      </c>
      <c r="AA6" s="191">
        <f t="shared" si="0"/>
        <v>0</v>
      </c>
      <c r="AB6" s="191">
        <f t="shared" si="0"/>
        <v>0</v>
      </c>
      <c r="AC6" s="191">
        <f t="shared" si="0"/>
        <v>0</v>
      </c>
      <c r="AD6" s="191">
        <f t="shared" si="0"/>
        <v>0</v>
      </c>
      <c r="AE6" s="191">
        <f t="shared" si="0"/>
        <v>0</v>
      </c>
      <c r="AF6" s="191">
        <f t="shared" si="0"/>
        <v>0</v>
      </c>
      <c r="AG6" s="211">
        <f>W6+X6+AA6+AB6+AC6+AD6+AE6+AF6+Y6+Z6</f>
        <v>0</v>
      </c>
      <c r="AH6" s="212">
        <f>AG6*10/100</f>
        <v>0</v>
      </c>
      <c r="AI6" s="213">
        <f>AG6+AH6</f>
        <v>0</v>
      </c>
      <c r="AJ6" s="190"/>
      <c r="AK6" s="190"/>
      <c r="AL6" s="190"/>
      <c r="AM6" s="190"/>
      <c r="AN6" s="190"/>
      <c r="AO6" s="190"/>
      <c r="AP6" s="190"/>
      <c r="AQ6" s="190"/>
      <c r="AR6" s="190"/>
      <c r="AS6" s="190"/>
      <c r="AT6" s="191">
        <f>AJ6+AK6+AN6+AO6+AP6+AQ6+AR6+AS6+AL6+AM6</f>
        <v>0</v>
      </c>
      <c r="AU6" s="192">
        <f>AI6+AT6</f>
        <v>0</v>
      </c>
      <c r="AV6" s="184"/>
      <c r="AW6" s="205" t="e">
        <f aca="true" t="shared" si="1" ref="AW6:AW17">AU6/AV6/100-100</f>
        <v>#DIV/0!</v>
      </c>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row>
    <row r="7" spans="1:97" ht="15.75">
      <c r="A7" s="187" t="s">
        <v>378</v>
      </c>
      <c r="B7" s="210">
        <f aca="true" t="shared" si="2" ref="B7:B17">C7+D7+G7+H7+I7+J7+K7+L7</f>
        <v>0</v>
      </c>
      <c r="C7" s="188"/>
      <c r="D7" s="188"/>
      <c r="E7" s="189"/>
      <c r="F7" s="189"/>
      <c r="G7" s="189"/>
      <c r="H7" s="189"/>
      <c r="I7" s="188"/>
      <c r="J7" s="188"/>
      <c r="K7" s="188"/>
      <c r="L7" s="188"/>
      <c r="M7" s="188"/>
      <c r="N7" s="188"/>
      <c r="O7" s="188"/>
      <c r="P7" s="188"/>
      <c r="Q7" s="188"/>
      <c r="R7" s="188"/>
      <c r="S7" s="190"/>
      <c r="T7" s="188"/>
      <c r="U7" s="188"/>
      <c r="V7" s="188"/>
      <c r="W7" s="191">
        <f aca="true" t="shared" si="3" ref="W7:W17">C7*M7</f>
        <v>0</v>
      </c>
      <c r="X7" s="191">
        <f aca="true" t="shared" si="4" ref="X7:X17">D7*N7</f>
        <v>0</v>
      </c>
      <c r="Y7" s="191">
        <f aca="true" t="shared" si="5" ref="Y7:Y17">E7*O7</f>
        <v>0</v>
      </c>
      <c r="Z7" s="191">
        <f aca="true" t="shared" si="6" ref="Z7:Z17">F7*P7</f>
        <v>0</v>
      </c>
      <c r="AA7" s="191">
        <f aca="true" t="shared" si="7" ref="AA7:AA17">G7*Q7</f>
        <v>0</v>
      </c>
      <c r="AB7" s="191">
        <f aca="true" t="shared" si="8" ref="AB7:AB17">H7*R7</f>
        <v>0</v>
      </c>
      <c r="AC7" s="191">
        <f aca="true" t="shared" si="9" ref="AC7:AC17">I7*S7</f>
        <v>0</v>
      </c>
      <c r="AD7" s="191">
        <f aca="true" t="shared" si="10" ref="AD7:AD17">J7*T7</f>
        <v>0</v>
      </c>
      <c r="AE7" s="191">
        <f aca="true" t="shared" si="11" ref="AE7:AE17">K7*U7</f>
        <v>0</v>
      </c>
      <c r="AF7" s="191">
        <f aca="true" t="shared" si="12" ref="AF7:AF17">L7*V7</f>
        <v>0</v>
      </c>
      <c r="AG7" s="211">
        <f aca="true" t="shared" si="13" ref="AG7:AG17">W7+X7+AA7+AB7+AC7+AD7+AE7+AF7+Y7+Z7</f>
        <v>0</v>
      </c>
      <c r="AH7" s="212">
        <f aca="true" t="shared" si="14" ref="AH7:AH17">AG7*10/100</f>
        <v>0</v>
      </c>
      <c r="AI7" s="213">
        <f aca="true" t="shared" si="15" ref="AI7:AI17">AG7+AH7</f>
        <v>0</v>
      </c>
      <c r="AJ7" s="190"/>
      <c r="AK7" s="190"/>
      <c r="AL7" s="190"/>
      <c r="AM7" s="190"/>
      <c r="AN7" s="190"/>
      <c r="AO7" s="190"/>
      <c r="AP7" s="190"/>
      <c r="AQ7" s="190"/>
      <c r="AR7" s="190"/>
      <c r="AS7" s="190"/>
      <c r="AT7" s="191">
        <f aca="true" t="shared" si="16" ref="AT7:AT17">AJ7+AK7+AN7+AO7+AP7+AQ7+AR7+AS7+AL7+AM7</f>
        <v>0</v>
      </c>
      <c r="AU7" s="192">
        <f aca="true" t="shared" si="17" ref="AU7:AU17">AI7+AT7</f>
        <v>0</v>
      </c>
      <c r="AV7" s="184"/>
      <c r="AW7" s="205" t="e">
        <f t="shared" si="1"/>
        <v>#DIV/0!</v>
      </c>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row>
    <row r="8" spans="1:97" ht="15.75">
      <c r="A8" s="187" t="s">
        <v>193</v>
      </c>
      <c r="B8" s="210">
        <f t="shared" si="2"/>
        <v>0</v>
      </c>
      <c r="C8" s="188"/>
      <c r="D8" s="188"/>
      <c r="E8" s="189"/>
      <c r="F8" s="189"/>
      <c r="G8" s="189"/>
      <c r="H8" s="189"/>
      <c r="I8" s="188"/>
      <c r="J8" s="188"/>
      <c r="K8" s="188"/>
      <c r="L8" s="188"/>
      <c r="M8" s="188"/>
      <c r="N8" s="188"/>
      <c r="O8" s="188"/>
      <c r="P8" s="188"/>
      <c r="Q8" s="188"/>
      <c r="R8" s="188"/>
      <c r="S8" s="190"/>
      <c r="T8" s="188"/>
      <c r="U8" s="188"/>
      <c r="V8" s="188"/>
      <c r="W8" s="191">
        <f t="shared" si="3"/>
        <v>0</v>
      </c>
      <c r="X8" s="191">
        <f t="shared" si="4"/>
        <v>0</v>
      </c>
      <c r="Y8" s="191">
        <f t="shared" si="5"/>
        <v>0</v>
      </c>
      <c r="Z8" s="191">
        <f t="shared" si="6"/>
        <v>0</v>
      </c>
      <c r="AA8" s="191">
        <f t="shared" si="7"/>
        <v>0</v>
      </c>
      <c r="AB8" s="191">
        <f t="shared" si="8"/>
        <v>0</v>
      </c>
      <c r="AC8" s="191">
        <f t="shared" si="9"/>
        <v>0</v>
      </c>
      <c r="AD8" s="191">
        <f t="shared" si="10"/>
        <v>0</v>
      </c>
      <c r="AE8" s="191">
        <f t="shared" si="11"/>
        <v>0</v>
      </c>
      <c r="AF8" s="191">
        <f t="shared" si="12"/>
        <v>0</v>
      </c>
      <c r="AG8" s="211">
        <f t="shared" si="13"/>
        <v>0</v>
      </c>
      <c r="AH8" s="212">
        <f t="shared" si="14"/>
        <v>0</v>
      </c>
      <c r="AI8" s="213">
        <f t="shared" si="15"/>
        <v>0</v>
      </c>
      <c r="AJ8" s="190"/>
      <c r="AK8" s="190"/>
      <c r="AL8" s="190"/>
      <c r="AM8" s="190"/>
      <c r="AN8" s="190"/>
      <c r="AO8" s="190"/>
      <c r="AP8" s="190"/>
      <c r="AQ8" s="190"/>
      <c r="AR8" s="190"/>
      <c r="AS8" s="190"/>
      <c r="AT8" s="191">
        <f t="shared" si="16"/>
        <v>0</v>
      </c>
      <c r="AU8" s="192">
        <f t="shared" si="17"/>
        <v>0</v>
      </c>
      <c r="AV8" s="184"/>
      <c r="AW8" s="205" t="e">
        <f t="shared" si="1"/>
        <v>#DIV/0!</v>
      </c>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row>
    <row r="9" spans="1:97" ht="15.75">
      <c r="A9" s="187" t="s">
        <v>194</v>
      </c>
      <c r="B9" s="210">
        <f t="shared" si="2"/>
        <v>0</v>
      </c>
      <c r="C9" s="188"/>
      <c r="D9" s="188"/>
      <c r="E9" s="189"/>
      <c r="F9" s="189"/>
      <c r="G9" s="189"/>
      <c r="H9" s="189"/>
      <c r="I9" s="188"/>
      <c r="J9" s="188"/>
      <c r="K9" s="188"/>
      <c r="L9" s="188"/>
      <c r="M9" s="188"/>
      <c r="N9" s="188"/>
      <c r="O9" s="188"/>
      <c r="P9" s="188"/>
      <c r="Q9" s="188"/>
      <c r="R9" s="188"/>
      <c r="S9" s="190"/>
      <c r="T9" s="188"/>
      <c r="U9" s="188"/>
      <c r="V9" s="188"/>
      <c r="W9" s="191">
        <f t="shared" si="3"/>
        <v>0</v>
      </c>
      <c r="X9" s="191">
        <f t="shared" si="4"/>
        <v>0</v>
      </c>
      <c r="Y9" s="191">
        <f t="shared" si="5"/>
        <v>0</v>
      </c>
      <c r="Z9" s="191">
        <f t="shared" si="6"/>
        <v>0</v>
      </c>
      <c r="AA9" s="191">
        <f t="shared" si="7"/>
        <v>0</v>
      </c>
      <c r="AB9" s="191">
        <f t="shared" si="8"/>
        <v>0</v>
      </c>
      <c r="AC9" s="191">
        <f t="shared" si="9"/>
        <v>0</v>
      </c>
      <c r="AD9" s="191">
        <f t="shared" si="10"/>
        <v>0</v>
      </c>
      <c r="AE9" s="191">
        <f t="shared" si="11"/>
        <v>0</v>
      </c>
      <c r="AF9" s="191">
        <f t="shared" si="12"/>
        <v>0</v>
      </c>
      <c r="AG9" s="211">
        <f t="shared" si="13"/>
        <v>0</v>
      </c>
      <c r="AH9" s="212">
        <f t="shared" si="14"/>
        <v>0</v>
      </c>
      <c r="AI9" s="213">
        <f t="shared" si="15"/>
        <v>0</v>
      </c>
      <c r="AJ9" s="190"/>
      <c r="AK9" s="190"/>
      <c r="AL9" s="190"/>
      <c r="AM9" s="190"/>
      <c r="AN9" s="190"/>
      <c r="AO9" s="190"/>
      <c r="AP9" s="190"/>
      <c r="AQ9" s="190"/>
      <c r="AR9" s="190"/>
      <c r="AS9" s="190"/>
      <c r="AT9" s="191">
        <f t="shared" si="16"/>
        <v>0</v>
      </c>
      <c r="AU9" s="192">
        <f t="shared" si="17"/>
        <v>0</v>
      </c>
      <c r="AV9" s="184"/>
      <c r="AW9" s="205" t="e">
        <f t="shared" si="1"/>
        <v>#DIV/0!</v>
      </c>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row>
    <row r="10" spans="1:49" ht="15.75">
      <c r="A10" s="187" t="s">
        <v>195</v>
      </c>
      <c r="B10" s="210">
        <f t="shared" si="2"/>
        <v>0</v>
      </c>
      <c r="C10" s="188"/>
      <c r="D10" s="188"/>
      <c r="E10" s="189"/>
      <c r="F10" s="189"/>
      <c r="G10" s="189"/>
      <c r="H10" s="189"/>
      <c r="I10" s="188"/>
      <c r="J10" s="188"/>
      <c r="K10" s="188"/>
      <c r="L10" s="188"/>
      <c r="M10" s="188"/>
      <c r="N10" s="188"/>
      <c r="O10" s="188"/>
      <c r="P10" s="188"/>
      <c r="Q10" s="188"/>
      <c r="R10" s="188"/>
      <c r="S10" s="190"/>
      <c r="T10" s="188"/>
      <c r="U10" s="188"/>
      <c r="V10" s="188"/>
      <c r="W10" s="191">
        <f t="shared" si="3"/>
        <v>0</v>
      </c>
      <c r="X10" s="191">
        <f t="shared" si="4"/>
        <v>0</v>
      </c>
      <c r="Y10" s="191">
        <f t="shared" si="5"/>
        <v>0</v>
      </c>
      <c r="Z10" s="191">
        <f t="shared" si="6"/>
        <v>0</v>
      </c>
      <c r="AA10" s="191">
        <f t="shared" si="7"/>
        <v>0</v>
      </c>
      <c r="AB10" s="191">
        <f t="shared" si="8"/>
        <v>0</v>
      </c>
      <c r="AC10" s="191">
        <f t="shared" si="9"/>
        <v>0</v>
      </c>
      <c r="AD10" s="191">
        <f t="shared" si="10"/>
        <v>0</v>
      </c>
      <c r="AE10" s="191">
        <f t="shared" si="11"/>
        <v>0</v>
      </c>
      <c r="AF10" s="191">
        <f t="shared" si="12"/>
        <v>0</v>
      </c>
      <c r="AG10" s="211">
        <f t="shared" si="13"/>
        <v>0</v>
      </c>
      <c r="AH10" s="212">
        <f t="shared" si="14"/>
        <v>0</v>
      </c>
      <c r="AI10" s="213">
        <f t="shared" si="15"/>
        <v>0</v>
      </c>
      <c r="AJ10" s="190"/>
      <c r="AK10" s="190"/>
      <c r="AL10" s="190"/>
      <c r="AM10" s="190"/>
      <c r="AN10" s="190"/>
      <c r="AO10" s="190"/>
      <c r="AP10" s="190"/>
      <c r="AQ10" s="190"/>
      <c r="AR10" s="190"/>
      <c r="AS10" s="190"/>
      <c r="AT10" s="191">
        <f t="shared" si="16"/>
        <v>0</v>
      </c>
      <c r="AU10" s="192">
        <f t="shared" si="17"/>
        <v>0</v>
      </c>
      <c r="AV10" s="184"/>
      <c r="AW10" s="205" t="e">
        <f t="shared" si="1"/>
        <v>#DIV/0!</v>
      </c>
    </row>
    <row r="11" spans="1:49" ht="15.75">
      <c r="A11" s="187" t="s">
        <v>196</v>
      </c>
      <c r="B11" s="210">
        <f t="shared" si="2"/>
        <v>0</v>
      </c>
      <c r="C11" s="188"/>
      <c r="D11" s="188"/>
      <c r="E11" s="189"/>
      <c r="F11" s="189"/>
      <c r="G11" s="189"/>
      <c r="H11" s="189"/>
      <c r="I11" s="188"/>
      <c r="J11" s="188"/>
      <c r="K11" s="188"/>
      <c r="L11" s="188"/>
      <c r="M11" s="188"/>
      <c r="N11" s="188"/>
      <c r="O11" s="188"/>
      <c r="P11" s="188"/>
      <c r="Q11" s="188"/>
      <c r="R11" s="188"/>
      <c r="S11" s="190"/>
      <c r="T11" s="188"/>
      <c r="U11" s="188"/>
      <c r="V11" s="188"/>
      <c r="W11" s="191">
        <f t="shared" si="3"/>
        <v>0</v>
      </c>
      <c r="X11" s="191">
        <f t="shared" si="4"/>
        <v>0</v>
      </c>
      <c r="Y11" s="191">
        <f t="shared" si="5"/>
        <v>0</v>
      </c>
      <c r="Z11" s="191">
        <f t="shared" si="6"/>
        <v>0</v>
      </c>
      <c r="AA11" s="191">
        <f t="shared" si="7"/>
        <v>0</v>
      </c>
      <c r="AB11" s="191">
        <f t="shared" si="8"/>
        <v>0</v>
      </c>
      <c r="AC11" s="191">
        <f t="shared" si="9"/>
        <v>0</v>
      </c>
      <c r="AD11" s="191">
        <f t="shared" si="10"/>
        <v>0</v>
      </c>
      <c r="AE11" s="191">
        <f t="shared" si="11"/>
        <v>0</v>
      </c>
      <c r="AF11" s="191">
        <f t="shared" si="12"/>
        <v>0</v>
      </c>
      <c r="AG11" s="211">
        <f t="shared" si="13"/>
        <v>0</v>
      </c>
      <c r="AH11" s="212">
        <f t="shared" si="14"/>
        <v>0</v>
      </c>
      <c r="AI11" s="213">
        <f t="shared" si="15"/>
        <v>0</v>
      </c>
      <c r="AJ11" s="190"/>
      <c r="AK11" s="190"/>
      <c r="AL11" s="190"/>
      <c r="AM11" s="190"/>
      <c r="AN11" s="190"/>
      <c r="AO11" s="190"/>
      <c r="AP11" s="190"/>
      <c r="AQ11" s="190"/>
      <c r="AR11" s="190"/>
      <c r="AS11" s="190"/>
      <c r="AT11" s="191">
        <f t="shared" si="16"/>
        <v>0</v>
      </c>
      <c r="AU11" s="192">
        <f t="shared" si="17"/>
        <v>0</v>
      </c>
      <c r="AV11" s="184"/>
      <c r="AW11" s="205" t="e">
        <f t="shared" si="1"/>
        <v>#DIV/0!</v>
      </c>
    </row>
    <row r="12" spans="1:49" ht="15.75">
      <c r="A12" s="187" t="s">
        <v>197</v>
      </c>
      <c r="B12" s="210">
        <f t="shared" si="2"/>
        <v>0</v>
      </c>
      <c r="C12" s="188"/>
      <c r="D12" s="188"/>
      <c r="E12" s="188"/>
      <c r="F12" s="188"/>
      <c r="G12" s="188"/>
      <c r="H12" s="188"/>
      <c r="I12" s="188"/>
      <c r="J12" s="188"/>
      <c r="K12" s="188"/>
      <c r="L12" s="188"/>
      <c r="M12" s="188"/>
      <c r="N12" s="188"/>
      <c r="O12" s="188"/>
      <c r="P12" s="188"/>
      <c r="Q12" s="188"/>
      <c r="R12" s="188"/>
      <c r="S12" s="190"/>
      <c r="T12" s="188"/>
      <c r="U12" s="188"/>
      <c r="V12" s="188"/>
      <c r="W12" s="191">
        <f t="shared" si="3"/>
        <v>0</v>
      </c>
      <c r="X12" s="191">
        <f t="shared" si="4"/>
        <v>0</v>
      </c>
      <c r="Y12" s="191">
        <f t="shared" si="5"/>
        <v>0</v>
      </c>
      <c r="Z12" s="191">
        <f t="shared" si="6"/>
        <v>0</v>
      </c>
      <c r="AA12" s="191">
        <f t="shared" si="7"/>
        <v>0</v>
      </c>
      <c r="AB12" s="191">
        <f t="shared" si="8"/>
        <v>0</v>
      </c>
      <c r="AC12" s="191">
        <f t="shared" si="9"/>
        <v>0</v>
      </c>
      <c r="AD12" s="191">
        <f t="shared" si="10"/>
        <v>0</v>
      </c>
      <c r="AE12" s="191">
        <f t="shared" si="11"/>
        <v>0</v>
      </c>
      <c r="AF12" s="191">
        <f t="shared" si="12"/>
        <v>0</v>
      </c>
      <c r="AG12" s="211">
        <f t="shared" si="13"/>
        <v>0</v>
      </c>
      <c r="AH12" s="212">
        <f t="shared" si="14"/>
        <v>0</v>
      </c>
      <c r="AI12" s="213">
        <f t="shared" si="15"/>
        <v>0</v>
      </c>
      <c r="AJ12" s="190"/>
      <c r="AK12" s="190"/>
      <c r="AL12" s="190"/>
      <c r="AM12" s="190"/>
      <c r="AN12" s="190"/>
      <c r="AO12" s="190"/>
      <c r="AP12" s="190"/>
      <c r="AQ12" s="190"/>
      <c r="AR12" s="190"/>
      <c r="AS12" s="193"/>
      <c r="AT12" s="191">
        <f t="shared" si="16"/>
        <v>0</v>
      </c>
      <c r="AU12" s="192">
        <f t="shared" si="17"/>
        <v>0</v>
      </c>
      <c r="AV12" s="184"/>
      <c r="AW12" s="205" t="e">
        <f t="shared" si="1"/>
        <v>#DIV/0!</v>
      </c>
    </row>
    <row r="13" spans="1:49" ht="15.75">
      <c r="A13" s="187" t="s">
        <v>198</v>
      </c>
      <c r="B13" s="210">
        <f t="shared" si="2"/>
        <v>0</v>
      </c>
      <c r="C13" s="188"/>
      <c r="D13" s="188"/>
      <c r="E13" s="188"/>
      <c r="F13" s="188"/>
      <c r="G13" s="188"/>
      <c r="H13" s="188"/>
      <c r="I13" s="188"/>
      <c r="J13" s="188"/>
      <c r="K13" s="188"/>
      <c r="L13" s="188"/>
      <c r="M13" s="188"/>
      <c r="N13" s="188"/>
      <c r="O13" s="188"/>
      <c r="P13" s="188"/>
      <c r="Q13" s="188"/>
      <c r="R13" s="188"/>
      <c r="S13" s="190"/>
      <c r="T13" s="188"/>
      <c r="U13" s="188"/>
      <c r="V13" s="188"/>
      <c r="W13" s="191">
        <f t="shared" si="3"/>
        <v>0</v>
      </c>
      <c r="X13" s="191">
        <f t="shared" si="4"/>
        <v>0</v>
      </c>
      <c r="Y13" s="191">
        <f t="shared" si="5"/>
        <v>0</v>
      </c>
      <c r="Z13" s="191">
        <f t="shared" si="6"/>
        <v>0</v>
      </c>
      <c r="AA13" s="191">
        <f t="shared" si="7"/>
        <v>0</v>
      </c>
      <c r="AB13" s="191">
        <f t="shared" si="8"/>
        <v>0</v>
      </c>
      <c r="AC13" s="191">
        <f t="shared" si="9"/>
        <v>0</v>
      </c>
      <c r="AD13" s="191">
        <f t="shared" si="10"/>
        <v>0</v>
      </c>
      <c r="AE13" s="191">
        <f t="shared" si="11"/>
        <v>0</v>
      </c>
      <c r="AF13" s="191">
        <f t="shared" si="12"/>
        <v>0</v>
      </c>
      <c r="AG13" s="211">
        <f t="shared" si="13"/>
        <v>0</v>
      </c>
      <c r="AH13" s="212">
        <f t="shared" si="14"/>
        <v>0</v>
      </c>
      <c r="AI13" s="213">
        <f t="shared" si="15"/>
        <v>0</v>
      </c>
      <c r="AJ13" s="190"/>
      <c r="AK13" s="190"/>
      <c r="AL13" s="190"/>
      <c r="AM13" s="190"/>
      <c r="AN13" s="190"/>
      <c r="AO13" s="190"/>
      <c r="AP13" s="190"/>
      <c r="AQ13" s="190"/>
      <c r="AR13" s="190"/>
      <c r="AS13" s="193"/>
      <c r="AT13" s="191">
        <f t="shared" si="16"/>
        <v>0</v>
      </c>
      <c r="AU13" s="192">
        <f t="shared" si="17"/>
        <v>0</v>
      </c>
      <c r="AV13" s="184"/>
      <c r="AW13" s="205" t="e">
        <f t="shared" si="1"/>
        <v>#DIV/0!</v>
      </c>
    </row>
    <row r="14" spans="1:49" ht="15.75">
      <c r="A14" s="187" t="s">
        <v>199</v>
      </c>
      <c r="B14" s="210">
        <f t="shared" si="2"/>
        <v>0</v>
      </c>
      <c r="C14" s="188"/>
      <c r="D14" s="188"/>
      <c r="E14" s="188"/>
      <c r="F14" s="188"/>
      <c r="G14" s="188"/>
      <c r="H14" s="188"/>
      <c r="I14" s="188"/>
      <c r="J14" s="188"/>
      <c r="K14" s="188"/>
      <c r="L14" s="188"/>
      <c r="M14" s="188"/>
      <c r="N14" s="188"/>
      <c r="O14" s="188"/>
      <c r="P14" s="188"/>
      <c r="Q14" s="188"/>
      <c r="R14" s="188"/>
      <c r="S14" s="190"/>
      <c r="T14" s="188"/>
      <c r="U14" s="188"/>
      <c r="V14" s="188"/>
      <c r="W14" s="191">
        <f t="shared" si="3"/>
        <v>0</v>
      </c>
      <c r="X14" s="191">
        <f t="shared" si="4"/>
        <v>0</v>
      </c>
      <c r="Y14" s="191">
        <f t="shared" si="5"/>
        <v>0</v>
      </c>
      <c r="Z14" s="191">
        <f t="shared" si="6"/>
        <v>0</v>
      </c>
      <c r="AA14" s="191">
        <f t="shared" si="7"/>
        <v>0</v>
      </c>
      <c r="AB14" s="191">
        <f t="shared" si="8"/>
        <v>0</v>
      </c>
      <c r="AC14" s="191">
        <f t="shared" si="9"/>
        <v>0</v>
      </c>
      <c r="AD14" s="191">
        <f t="shared" si="10"/>
        <v>0</v>
      </c>
      <c r="AE14" s="191">
        <f t="shared" si="11"/>
        <v>0</v>
      </c>
      <c r="AF14" s="191">
        <f t="shared" si="12"/>
        <v>0</v>
      </c>
      <c r="AG14" s="211">
        <f t="shared" si="13"/>
        <v>0</v>
      </c>
      <c r="AH14" s="212">
        <f t="shared" si="14"/>
        <v>0</v>
      </c>
      <c r="AI14" s="213">
        <f t="shared" si="15"/>
        <v>0</v>
      </c>
      <c r="AJ14" s="190"/>
      <c r="AK14" s="190"/>
      <c r="AL14" s="190"/>
      <c r="AM14" s="190"/>
      <c r="AN14" s="190"/>
      <c r="AO14" s="190"/>
      <c r="AP14" s="190"/>
      <c r="AQ14" s="190"/>
      <c r="AR14" s="190"/>
      <c r="AS14" s="193"/>
      <c r="AT14" s="191">
        <f t="shared" si="16"/>
        <v>0</v>
      </c>
      <c r="AU14" s="192">
        <f t="shared" si="17"/>
        <v>0</v>
      </c>
      <c r="AV14" s="184"/>
      <c r="AW14" s="205" t="e">
        <f t="shared" si="1"/>
        <v>#DIV/0!</v>
      </c>
    </row>
    <row r="15" spans="1:49" ht="15.75">
      <c r="A15" s="187" t="s">
        <v>200</v>
      </c>
      <c r="B15" s="210">
        <f t="shared" si="2"/>
        <v>0</v>
      </c>
      <c r="C15" s="188"/>
      <c r="D15" s="188"/>
      <c r="E15" s="188"/>
      <c r="F15" s="188"/>
      <c r="G15" s="188"/>
      <c r="H15" s="188"/>
      <c r="I15" s="188"/>
      <c r="J15" s="188"/>
      <c r="K15" s="188"/>
      <c r="L15" s="188"/>
      <c r="M15" s="188"/>
      <c r="N15" s="188"/>
      <c r="O15" s="188"/>
      <c r="P15" s="188"/>
      <c r="Q15" s="188"/>
      <c r="R15" s="188"/>
      <c r="S15" s="190"/>
      <c r="T15" s="188"/>
      <c r="U15" s="188"/>
      <c r="V15" s="188"/>
      <c r="W15" s="191">
        <f t="shared" si="3"/>
        <v>0</v>
      </c>
      <c r="X15" s="191">
        <f t="shared" si="4"/>
        <v>0</v>
      </c>
      <c r="Y15" s="191">
        <f t="shared" si="5"/>
        <v>0</v>
      </c>
      <c r="Z15" s="191">
        <f t="shared" si="6"/>
        <v>0</v>
      </c>
      <c r="AA15" s="191">
        <f t="shared" si="7"/>
        <v>0</v>
      </c>
      <c r="AB15" s="191">
        <f t="shared" si="8"/>
        <v>0</v>
      </c>
      <c r="AC15" s="191">
        <f t="shared" si="9"/>
        <v>0</v>
      </c>
      <c r="AD15" s="191">
        <f t="shared" si="10"/>
        <v>0</v>
      </c>
      <c r="AE15" s="191">
        <f t="shared" si="11"/>
        <v>0</v>
      </c>
      <c r="AF15" s="191">
        <f t="shared" si="12"/>
        <v>0</v>
      </c>
      <c r="AG15" s="211">
        <f t="shared" si="13"/>
        <v>0</v>
      </c>
      <c r="AH15" s="212">
        <f t="shared" si="14"/>
        <v>0</v>
      </c>
      <c r="AI15" s="213">
        <f t="shared" si="15"/>
        <v>0</v>
      </c>
      <c r="AJ15" s="190"/>
      <c r="AK15" s="190"/>
      <c r="AL15" s="190"/>
      <c r="AM15" s="190"/>
      <c r="AN15" s="190"/>
      <c r="AO15" s="190"/>
      <c r="AP15" s="190"/>
      <c r="AQ15" s="190"/>
      <c r="AR15" s="190"/>
      <c r="AS15" s="193"/>
      <c r="AT15" s="191">
        <f t="shared" si="16"/>
        <v>0</v>
      </c>
      <c r="AU15" s="192">
        <f t="shared" si="17"/>
        <v>0</v>
      </c>
      <c r="AV15" s="184"/>
      <c r="AW15" s="205" t="e">
        <f t="shared" si="1"/>
        <v>#DIV/0!</v>
      </c>
    </row>
    <row r="16" spans="1:49" ht="15.75">
      <c r="A16" s="187" t="s">
        <v>201</v>
      </c>
      <c r="B16" s="210">
        <f t="shared" si="2"/>
        <v>0</v>
      </c>
      <c r="C16" s="188"/>
      <c r="D16" s="188"/>
      <c r="E16" s="188"/>
      <c r="F16" s="188"/>
      <c r="G16" s="188"/>
      <c r="H16" s="188"/>
      <c r="I16" s="188"/>
      <c r="J16" s="188"/>
      <c r="K16" s="188"/>
      <c r="L16" s="188"/>
      <c r="M16" s="188"/>
      <c r="N16" s="188"/>
      <c r="O16" s="188"/>
      <c r="P16" s="188"/>
      <c r="Q16" s="188"/>
      <c r="R16" s="188"/>
      <c r="S16" s="190"/>
      <c r="T16" s="188"/>
      <c r="U16" s="188"/>
      <c r="V16" s="188"/>
      <c r="W16" s="191">
        <f t="shared" si="3"/>
        <v>0</v>
      </c>
      <c r="X16" s="191">
        <f t="shared" si="4"/>
        <v>0</v>
      </c>
      <c r="Y16" s="191">
        <f t="shared" si="5"/>
        <v>0</v>
      </c>
      <c r="Z16" s="191">
        <f t="shared" si="6"/>
        <v>0</v>
      </c>
      <c r="AA16" s="191">
        <f t="shared" si="7"/>
        <v>0</v>
      </c>
      <c r="AB16" s="191">
        <f t="shared" si="8"/>
        <v>0</v>
      </c>
      <c r="AC16" s="191">
        <f t="shared" si="9"/>
        <v>0</v>
      </c>
      <c r="AD16" s="191">
        <f t="shared" si="10"/>
        <v>0</v>
      </c>
      <c r="AE16" s="191">
        <f t="shared" si="11"/>
        <v>0</v>
      </c>
      <c r="AF16" s="191">
        <f t="shared" si="12"/>
        <v>0</v>
      </c>
      <c r="AG16" s="211">
        <f t="shared" si="13"/>
        <v>0</v>
      </c>
      <c r="AH16" s="212">
        <f t="shared" si="14"/>
        <v>0</v>
      </c>
      <c r="AI16" s="213">
        <f t="shared" si="15"/>
        <v>0</v>
      </c>
      <c r="AJ16" s="190"/>
      <c r="AK16" s="190"/>
      <c r="AL16" s="190"/>
      <c r="AM16" s="190"/>
      <c r="AN16" s="190"/>
      <c r="AO16" s="190"/>
      <c r="AP16" s="190"/>
      <c r="AQ16" s="190"/>
      <c r="AR16" s="190"/>
      <c r="AS16" s="193"/>
      <c r="AT16" s="191">
        <f t="shared" si="16"/>
        <v>0</v>
      </c>
      <c r="AU16" s="192">
        <f t="shared" si="17"/>
        <v>0</v>
      </c>
      <c r="AV16" s="184"/>
      <c r="AW16" s="205" t="e">
        <f t="shared" si="1"/>
        <v>#DIV/0!</v>
      </c>
    </row>
    <row r="17" spans="1:49" ht="15.75">
      <c r="A17" s="187" t="s">
        <v>202</v>
      </c>
      <c r="B17" s="210">
        <f t="shared" si="2"/>
        <v>0</v>
      </c>
      <c r="C17" s="188"/>
      <c r="D17" s="188"/>
      <c r="E17" s="188"/>
      <c r="F17" s="188"/>
      <c r="G17" s="188"/>
      <c r="H17" s="188"/>
      <c r="I17" s="188"/>
      <c r="J17" s="188"/>
      <c r="K17" s="188"/>
      <c r="L17" s="188"/>
      <c r="M17" s="188"/>
      <c r="N17" s="188"/>
      <c r="O17" s="188"/>
      <c r="P17" s="188"/>
      <c r="Q17" s="188"/>
      <c r="R17" s="188"/>
      <c r="S17" s="190"/>
      <c r="T17" s="188"/>
      <c r="U17" s="188"/>
      <c r="V17" s="188"/>
      <c r="W17" s="191">
        <f t="shared" si="3"/>
        <v>0</v>
      </c>
      <c r="X17" s="191">
        <f t="shared" si="4"/>
        <v>0</v>
      </c>
      <c r="Y17" s="191">
        <f t="shared" si="5"/>
        <v>0</v>
      </c>
      <c r="Z17" s="191">
        <f t="shared" si="6"/>
        <v>0</v>
      </c>
      <c r="AA17" s="191">
        <f t="shared" si="7"/>
        <v>0</v>
      </c>
      <c r="AB17" s="191">
        <f t="shared" si="8"/>
        <v>0</v>
      </c>
      <c r="AC17" s="191">
        <f t="shared" si="9"/>
        <v>0</v>
      </c>
      <c r="AD17" s="191">
        <f t="shared" si="10"/>
        <v>0</v>
      </c>
      <c r="AE17" s="191">
        <f t="shared" si="11"/>
        <v>0</v>
      </c>
      <c r="AF17" s="191">
        <f t="shared" si="12"/>
        <v>0</v>
      </c>
      <c r="AG17" s="211">
        <f t="shared" si="13"/>
        <v>0</v>
      </c>
      <c r="AH17" s="212">
        <f t="shared" si="14"/>
        <v>0</v>
      </c>
      <c r="AI17" s="213">
        <f t="shared" si="15"/>
        <v>0</v>
      </c>
      <c r="AJ17" s="190"/>
      <c r="AK17" s="190"/>
      <c r="AL17" s="190"/>
      <c r="AM17" s="190"/>
      <c r="AN17" s="190"/>
      <c r="AO17" s="190"/>
      <c r="AP17" s="190"/>
      <c r="AQ17" s="190"/>
      <c r="AR17" s="190"/>
      <c r="AS17" s="193"/>
      <c r="AT17" s="191">
        <f t="shared" si="16"/>
        <v>0</v>
      </c>
      <c r="AU17" s="192">
        <f t="shared" si="17"/>
        <v>0</v>
      </c>
      <c r="AV17" s="184"/>
      <c r="AW17" s="205" t="e">
        <f t="shared" si="1"/>
        <v>#DIV/0!</v>
      </c>
    </row>
    <row r="18" spans="1:49" ht="15.75">
      <c r="A18" s="208" t="s">
        <v>171</v>
      </c>
      <c r="B18" s="214">
        <f>B6+B7+B8+B9+B10+B11+B12+B13+B14+B15+B16+B17</f>
        <v>0</v>
      </c>
      <c r="C18" s="214">
        <f aca="true" t="shared" si="18" ref="C18:AT18">C6+C7+C8+C9+C10+C11+C12+C13+C14+C15+C16+C17</f>
        <v>0</v>
      </c>
      <c r="D18" s="214">
        <f t="shared" si="18"/>
        <v>0</v>
      </c>
      <c r="E18" s="214"/>
      <c r="F18" s="214"/>
      <c r="G18" s="214">
        <f t="shared" si="18"/>
        <v>0</v>
      </c>
      <c r="H18" s="214">
        <f t="shared" si="18"/>
        <v>0</v>
      </c>
      <c r="I18" s="214">
        <f t="shared" si="18"/>
        <v>0</v>
      </c>
      <c r="J18" s="214">
        <f t="shared" si="18"/>
        <v>0</v>
      </c>
      <c r="K18" s="214">
        <f t="shared" si="18"/>
        <v>0</v>
      </c>
      <c r="L18" s="214">
        <f t="shared" si="18"/>
        <v>0</v>
      </c>
      <c r="M18" s="214">
        <f t="shared" si="18"/>
        <v>0</v>
      </c>
      <c r="N18" s="214">
        <f t="shared" si="18"/>
        <v>0</v>
      </c>
      <c r="O18" s="214"/>
      <c r="P18" s="214"/>
      <c r="Q18" s="214">
        <f t="shared" si="18"/>
        <v>0</v>
      </c>
      <c r="R18" s="214">
        <f t="shared" si="18"/>
        <v>0</v>
      </c>
      <c r="S18" s="214">
        <f t="shared" si="18"/>
        <v>0</v>
      </c>
      <c r="T18" s="214">
        <f t="shared" si="18"/>
        <v>0</v>
      </c>
      <c r="U18" s="214">
        <f t="shared" si="18"/>
        <v>0</v>
      </c>
      <c r="V18" s="214">
        <f t="shared" si="18"/>
        <v>0</v>
      </c>
      <c r="W18" s="215">
        <f t="shared" si="18"/>
        <v>0</v>
      </c>
      <c r="X18" s="215">
        <f t="shared" si="18"/>
        <v>0</v>
      </c>
      <c r="Y18" s="215">
        <f>Y6+Y7+Y8+Y9+Y10+Y11+Y12+Y13+Y14+Y15+Y16+Y17</f>
        <v>0</v>
      </c>
      <c r="Z18" s="215">
        <f>Z6+Z7+Z8+Z9+Z10+Z11+Z12+Z13+Z14+Z15+Z16+Z17</f>
        <v>0</v>
      </c>
      <c r="AA18" s="215">
        <f t="shared" si="18"/>
        <v>0</v>
      </c>
      <c r="AB18" s="215">
        <f t="shared" si="18"/>
        <v>0</v>
      </c>
      <c r="AC18" s="215">
        <f t="shared" si="18"/>
        <v>0</v>
      </c>
      <c r="AD18" s="215">
        <f t="shared" si="18"/>
        <v>0</v>
      </c>
      <c r="AE18" s="215">
        <f t="shared" si="18"/>
        <v>0</v>
      </c>
      <c r="AF18" s="215">
        <f t="shared" si="18"/>
        <v>0</v>
      </c>
      <c r="AG18" s="216">
        <f t="shared" si="18"/>
        <v>0</v>
      </c>
      <c r="AH18" s="214">
        <f t="shared" si="18"/>
        <v>0</v>
      </c>
      <c r="AI18" s="217">
        <f t="shared" si="18"/>
        <v>0</v>
      </c>
      <c r="AJ18" s="214">
        <f t="shared" si="18"/>
        <v>0</v>
      </c>
      <c r="AK18" s="214">
        <f t="shared" si="18"/>
        <v>0</v>
      </c>
      <c r="AL18" s="214"/>
      <c r="AM18" s="214"/>
      <c r="AN18" s="214">
        <f t="shared" si="18"/>
        <v>0</v>
      </c>
      <c r="AO18" s="214">
        <f t="shared" si="18"/>
        <v>0</v>
      </c>
      <c r="AP18" s="214">
        <f t="shared" si="18"/>
        <v>0</v>
      </c>
      <c r="AQ18" s="214">
        <f t="shared" si="18"/>
        <v>0</v>
      </c>
      <c r="AR18" s="214">
        <f t="shared" si="18"/>
        <v>0</v>
      </c>
      <c r="AS18" s="214">
        <f t="shared" si="18"/>
        <v>0</v>
      </c>
      <c r="AT18" s="214">
        <f t="shared" si="18"/>
        <v>0</v>
      </c>
      <c r="AU18" s="214">
        <f>AU6+AU7+AU8+AU9+AU10+AU11+AU12+AU13+AU14+AU15+AU16+AU17</f>
        <v>0</v>
      </c>
      <c r="AV18" s="214">
        <f>AV6+AV7+AV8+AV9+AV10+AV11+AV12+AV13+AV14+AV15+AV16+AV17</f>
        <v>0</v>
      </c>
      <c r="AW18" s="205" t="e">
        <f>AU18/AV18/100-100</f>
        <v>#DIV/0!</v>
      </c>
    </row>
    <row r="20" spans="1:20" ht="12.75">
      <c r="A20" s="206"/>
      <c r="B20" s="206"/>
      <c r="C20" s="206"/>
      <c r="D20" s="206"/>
      <c r="E20" s="206"/>
      <c r="F20" s="206"/>
      <c r="G20" s="206"/>
      <c r="H20" s="206"/>
      <c r="I20" s="206"/>
      <c r="J20" s="206"/>
      <c r="K20" s="206"/>
      <c r="L20" s="206"/>
      <c r="M20" s="206"/>
      <c r="N20" s="206"/>
      <c r="O20" s="206"/>
      <c r="P20" s="206"/>
      <c r="Q20" s="206"/>
      <c r="R20" s="206"/>
      <c r="S20" s="206"/>
      <c r="T20" s="206"/>
    </row>
    <row r="21" spans="1:20" ht="15.75">
      <c r="A21" s="1"/>
      <c r="B21" s="1" t="s">
        <v>161</v>
      </c>
      <c r="C21" s="7"/>
      <c r="D21" s="7"/>
      <c r="E21" s="7"/>
      <c r="F21" s="7"/>
      <c r="G21" s="17"/>
      <c r="H21" s="1"/>
      <c r="I21" s="1"/>
      <c r="J21" s="1"/>
      <c r="K21" s="1"/>
      <c r="L21" s="1"/>
      <c r="M21" s="1"/>
      <c r="N21" s="1"/>
      <c r="O21" s="1"/>
      <c r="P21" s="1"/>
      <c r="Q21" s="1"/>
      <c r="R21" s="1"/>
      <c r="S21" s="1"/>
      <c r="T21" s="1"/>
    </row>
    <row r="22" spans="1:20" ht="15.75">
      <c r="A22" s="1"/>
      <c r="B22" s="1"/>
      <c r="C22" s="7"/>
      <c r="D22" s="7"/>
      <c r="E22" s="7"/>
      <c r="F22" s="7"/>
      <c r="G22" s="1"/>
      <c r="H22" s="1"/>
      <c r="I22" s="1"/>
      <c r="J22" s="1"/>
      <c r="K22" s="1"/>
      <c r="L22" s="1"/>
      <c r="M22" s="1"/>
      <c r="N22" s="1"/>
      <c r="O22" s="1"/>
      <c r="P22" s="1"/>
      <c r="Q22" s="1"/>
      <c r="R22" s="1"/>
      <c r="S22" s="1"/>
      <c r="T22" s="1"/>
    </row>
    <row r="23" spans="1:20" ht="15.75">
      <c r="A23" s="1"/>
      <c r="B23" s="1" t="s">
        <v>160</v>
      </c>
      <c r="C23" s="7"/>
      <c r="D23" s="7"/>
      <c r="E23" s="7"/>
      <c r="F23" s="7"/>
      <c r="G23" s="17"/>
      <c r="H23" s="1"/>
      <c r="I23" s="1"/>
      <c r="J23" s="1"/>
      <c r="K23" s="1"/>
      <c r="L23" s="1"/>
      <c r="M23" s="1"/>
      <c r="N23" s="1"/>
      <c r="O23" s="1"/>
      <c r="P23" s="1"/>
      <c r="Q23" s="1"/>
      <c r="R23" s="1"/>
      <c r="S23" s="1"/>
      <c r="T23" s="1"/>
    </row>
    <row r="25" ht="12.75">
      <c r="A25" s="284" t="s">
        <v>12</v>
      </c>
    </row>
    <row r="27" ht="12.75">
      <c r="A27" s="283" t="s">
        <v>20</v>
      </c>
    </row>
  </sheetData>
  <sheetProtection/>
  <mergeCells count="11">
    <mergeCell ref="A2:AD2"/>
    <mergeCell ref="A3:A4"/>
    <mergeCell ref="B3:L3"/>
    <mergeCell ref="M3:V3"/>
    <mergeCell ref="W3:AG3"/>
    <mergeCell ref="AU3:AU4"/>
    <mergeCell ref="AV3:AV4"/>
    <mergeCell ref="AW3:AW4"/>
    <mergeCell ref="AH3:AH4"/>
    <mergeCell ref="AI3:AI4"/>
    <mergeCell ref="AJ3:AT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indexed="33"/>
    <pageSetUpPr fitToPage="1"/>
  </sheetPr>
  <dimension ref="A1:L21"/>
  <sheetViews>
    <sheetView zoomScale="75" zoomScaleNormal="75" zoomScalePageLayoutView="0" workbookViewId="0" topLeftCell="A4">
      <selection activeCell="L6" sqref="L6"/>
    </sheetView>
  </sheetViews>
  <sheetFormatPr defaultColWidth="9.140625" defaultRowHeight="12.75"/>
  <cols>
    <col min="1" max="1" width="11.28125" style="25" customWidth="1"/>
    <col min="2" max="2" width="12.8515625" style="25" customWidth="1"/>
    <col min="3" max="3" width="11.28125" style="25" customWidth="1"/>
    <col min="4" max="4" width="11.57421875" style="25" customWidth="1"/>
    <col min="5" max="5" width="12.7109375" style="25" customWidth="1"/>
    <col min="6" max="6" width="11.57421875" style="25" customWidth="1"/>
    <col min="7" max="7" width="13.28125" style="25" customWidth="1"/>
    <col min="8" max="8" width="18.28125" style="25" customWidth="1"/>
    <col min="9" max="9" width="12.00390625" style="25" customWidth="1"/>
    <col min="10" max="10" width="12.8515625" style="25" customWidth="1"/>
    <col min="11" max="11" width="11.421875" style="25" customWidth="1"/>
    <col min="12" max="12" width="17.7109375" style="25" customWidth="1"/>
    <col min="13" max="16384" width="9.140625" style="25" customWidth="1"/>
  </cols>
  <sheetData>
    <row r="1" s="26" customFormat="1" ht="18.75">
      <c r="A1" s="26" t="s">
        <v>139</v>
      </c>
    </row>
    <row r="3" ht="18.75">
      <c r="A3" s="25" t="s">
        <v>237</v>
      </c>
    </row>
    <row r="4" spans="1:12" s="7" customFormat="1" ht="28.5" customHeight="1">
      <c r="A4" s="589" t="s">
        <v>246</v>
      </c>
      <c r="B4" s="590"/>
      <c r="C4" s="590"/>
      <c r="D4" s="590"/>
      <c r="E4" s="590"/>
      <c r="F4" s="590"/>
      <c r="G4" s="590"/>
      <c r="H4" s="591"/>
      <c r="I4" s="588" t="s">
        <v>236</v>
      </c>
      <c r="J4" s="700" t="s">
        <v>247</v>
      </c>
      <c r="K4" s="700" t="s">
        <v>248</v>
      </c>
      <c r="L4" s="699" t="s">
        <v>249</v>
      </c>
    </row>
    <row r="5" spans="1:12" s="7" customFormat="1" ht="191.25" customHeight="1">
      <c r="A5" s="35" t="s">
        <v>238</v>
      </c>
      <c r="B5" s="36" t="s">
        <v>239</v>
      </c>
      <c r="C5" s="35" t="s">
        <v>240</v>
      </c>
      <c r="D5" s="35" t="s">
        <v>241</v>
      </c>
      <c r="E5" s="35" t="s">
        <v>242</v>
      </c>
      <c r="F5" s="35" t="s">
        <v>243</v>
      </c>
      <c r="G5" s="35" t="s">
        <v>244</v>
      </c>
      <c r="H5" s="35" t="s">
        <v>245</v>
      </c>
      <c r="I5" s="588"/>
      <c r="J5" s="705"/>
      <c r="K5" s="701"/>
      <c r="L5" s="699"/>
    </row>
    <row r="6" spans="1:12" s="91" customFormat="1" ht="18.75">
      <c r="A6" s="33"/>
      <c r="B6" s="33"/>
      <c r="C6" s="33"/>
      <c r="D6" s="33"/>
      <c r="E6" s="33"/>
      <c r="F6" s="33"/>
      <c r="G6" s="33"/>
      <c r="H6" s="33"/>
      <c r="I6" s="33">
        <f>SUM(A6:H6)</f>
        <v>0</v>
      </c>
      <c r="J6" s="33">
        <v>21</v>
      </c>
      <c r="K6" s="273">
        <v>220</v>
      </c>
      <c r="L6" s="33">
        <f>ROUND(I6*J6*K6,0)</f>
        <v>0</v>
      </c>
    </row>
    <row r="7" spans="1:12" s="10" customFormat="1" ht="25.5" customHeight="1">
      <c r="A7" s="697"/>
      <c r="B7" s="698"/>
      <c r="C7" s="698"/>
      <c r="D7" s="698"/>
      <c r="E7" s="698"/>
      <c r="F7" s="698"/>
      <c r="G7" s="698"/>
      <c r="H7" s="698"/>
      <c r="I7" s="698"/>
      <c r="J7" s="698"/>
      <c r="K7" s="698"/>
      <c r="L7" s="698"/>
    </row>
    <row r="8" ht="18.75">
      <c r="A8" s="25" t="s">
        <v>250</v>
      </c>
    </row>
    <row r="9" spans="1:12" ht="263.25" customHeight="1">
      <c r="A9" s="35" t="s">
        <v>251</v>
      </c>
      <c r="B9" s="35" t="s">
        <v>252</v>
      </c>
      <c r="C9" s="38" t="s">
        <v>253</v>
      </c>
      <c r="D9" s="35" t="s">
        <v>254</v>
      </c>
      <c r="E9" s="35" t="s">
        <v>255</v>
      </c>
      <c r="F9" s="38" t="s">
        <v>256</v>
      </c>
      <c r="G9" s="35" t="s">
        <v>257</v>
      </c>
      <c r="H9" s="35" t="s">
        <v>3</v>
      </c>
      <c r="I9" s="38" t="s">
        <v>258</v>
      </c>
      <c r="J9" s="35" t="s">
        <v>4</v>
      </c>
      <c r="K9" s="38" t="s">
        <v>259</v>
      </c>
      <c r="L9" s="35" t="s">
        <v>355</v>
      </c>
    </row>
    <row r="10" spans="1:12" ht="20.25" customHeight="1">
      <c r="A10" s="8">
        <v>2</v>
      </c>
      <c r="B10" s="8">
        <v>3</v>
      </c>
      <c r="C10" s="39" t="s">
        <v>260</v>
      </c>
      <c r="D10" s="8">
        <v>5</v>
      </c>
      <c r="E10" s="8">
        <v>6</v>
      </c>
      <c r="F10" s="39" t="s">
        <v>261</v>
      </c>
      <c r="G10" s="8">
        <v>8</v>
      </c>
      <c r="H10" s="8">
        <v>9</v>
      </c>
      <c r="I10" s="39" t="s">
        <v>262</v>
      </c>
      <c r="J10" s="8">
        <v>11</v>
      </c>
      <c r="K10" s="39" t="s">
        <v>263</v>
      </c>
      <c r="L10" s="8" t="s">
        <v>264</v>
      </c>
    </row>
    <row r="11" spans="1:12" ht="18.75">
      <c r="A11" s="33"/>
      <c r="B11" s="272">
        <v>25.5</v>
      </c>
      <c r="C11" s="40">
        <f>ROUND(A11*B11,0)</f>
        <v>0</v>
      </c>
      <c r="D11" s="33"/>
      <c r="E11" s="272">
        <v>42.5</v>
      </c>
      <c r="F11" s="40">
        <f>ROUND(D11*E11,0)</f>
        <v>0</v>
      </c>
      <c r="G11" s="41"/>
      <c r="H11" s="272">
        <v>11526</v>
      </c>
      <c r="I11" s="42">
        <f>ROUND(G11*H11,0)</f>
        <v>0</v>
      </c>
      <c r="J11" s="272">
        <v>2940</v>
      </c>
      <c r="K11" s="42">
        <f>ROUND(A11*J11,0)</f>
        <v>0</v>
      </c>
      <c r="L11" s="43">
        <f>ROUND((C11+F11+I11+K11),0)</f>
        <v>0</v>
      </c>
    </row>
    <row r="12" ht="18.75" customHeight="1"/>
    <row r="13" spans="1:5" ht="18.75" customHeight="1">
      <c r="A13" s="673" t="s">
        <v>311</v>
      </c>
      <c r="B13" s="673"/>
      <c r="C13" s="673"/>
      <c r="D13" s="673"/>
      <c r="E13" s="48">
        <f>L6+L11</f>
        <v>0</v>
      </c>
    </row>
    <row r="14" spans="1:5" ht="37.5" customHeight="1" hidden="1">
      <c r="A14" s="702" t="s">
        <v>92</v>
      </c>
      <c r="B14" s="703"/>
      <c r="C14" s="703"/>
      <c r="D14" s="704"/>
      <c r="E14" s="16"/>
    </row>
    <row r="15" spans="1:5" ht="37.5" customHeight="1" hidden="1">
      <c r="A15" s="670" t="s">
        <v>96</v>
      </c>
      <c r="B15" s="670"/>
      <c r="C15" s="670"/>
      <c r="D15" s="670"/>
      <c r="E15" s="16"/>
    </row>
    <row r="16" ht="17.25" customHeight="1"/>
    <row r="17" ht="18.75" hidden="1"/>
    <row r="18" spans="1:7" ht="18.75">
      <c r="A18" s="1" t="s">
        <v>161</v>
      </c>
      <c r="B18" s="7"/>
      <c r="C18" s="7"/>
      <c r="D18" s="17"/>
      <c r="E18" s="17"/>
      <c r="F18" s="696"/>
      <c r="G18" s="696"/>
    </row>
    <row r="19" spans="1:7" ht="18.75">
      <c r="A19" s="1"/>
      <c r="B19" s="7"/>
      <c r="C19" s="7"/>
      <c r="D19" s="1"/>
      <c r="E19" s="1"/>
      <c r="F19" s="7"/>
      <c r="G19" s="7"/>
    </row>
    <row r="20" spans="1:7" ht="18.75">
      <c r="A20" s="1"/>
      <c r="B20" s="7"/>
      <c r="C20" s="7"/>
      <c r="D20" s="1"/>
      <c r="E20" s="1"/>
      <c r="F20" s="7"/>
      <c r="G20" s="7"/>
    </row>
    <row r="21" spans="1:7" ht="18.75">
      <c r="A21" s="1" t="s">
        <v>160</v>
      </c>
      <c r="B21" s="7"/>
      <c r="C21" s="7"/>
      <c r="D21" s="17"/>
      <c r="E21" s="17"/>
      <c r="F21" s="696"/>
      <c r="G21" s="696"/>
    </row>
    <row r="30" ht="19.5" customHeight="1"/>
  </sheetData>
  <sheetProtection/>
  <mergeCells count="11">
    <mergeCell ref="A15:D15"/>
    <mergeCell ref="F18:G18"/>
    <mergeCell ref="A7:L7"/>
    <mergeCell ref="L4:L5"/>
    <mergeCell ref="F21:G21"/>
    <mergeCell ref="K4:K5"/>
    <mergeCell ref="A13:D13"/>
    <mergeCell ref="A14:D14"/>
    <mergeCell ref="A4:H4"/>
    <mergeCell ref="I4:I5"/>
    <mergeCell ref="J4:J5"/>
  </mergeCells>
  <printOptions/>
  <pageMargins left="0.75" right="0.23" top="0.41" bottom="0.5" header="0.24" footer="0.5"/>
  <pageSetup fitToHeight="1" fitToWidth="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dimension ref="A1:G27"/>
  <sheetViews>
    <sheetView zoomScalePageLayoutView="0" workbookViewId="0" topLeftCell="A1">
      <selection activeCell="E24" sqref="E24:G24"/>
    </sheetView>
  </sheetViews>
  <sheetFormatPr defaultColWidth="9.140625" defaultRowHeight="12.75"/>
  <cols>
    <col min="1" max="1" width="4.28125" style="68" customWidth="1"/>
    <col min="2" max="2" width="26.57421875" style="68" customWidth="1"/>
    <col min="3" max="3" width="12.00390625" style="68" customWidth="1"/>
    <col min="4" max="4" width="12.421875" style="68" customWidth="1"/>
    <col min="5" max="5" width="14.00390625" style="68" customWidth="1"/>
    <col min="6" max="6" width="12.28125" style="68" customWidth="1"/>
    <col min="7" max="16384" width="9.140625" style="68" customWidth="1"/>
  </cols>
  <sheetData>
    <row r="1" spans="1:6" s="7" customFormat="1" ht="36.75" customHeight="1">
      <c r="A1" s="564" t="s">
        <v>89</v>
      </c>
      <c r="B1" s="564"/>
      <c r="C1" s="564"/>
      <c r="D1" s="564"/>
      <c r="E1" s="564"/>
      <c r="F1" s="564"/>
    </row>
    <row r="2" spans="1:6" s="7" customFormat="1" ht="31.5" customHeight="1">
      <c r="A2" s="708" t="s">
        <v>337</v>
      </c>
      <c r="B2" s="708"/>
      <c r="C2" s="708"/>
      <c r="D2" s="708"/>
      <c r="E2" s="708"/>
      <c r="F2" s="708"/>
    </row>
    <row r="3" spans="1:6" s="7" customFormat="1" ht="15.75" customHeight="1">
      <c r="A3" s="706" t="s">
        <v>142</v>
      </c>
      <c r="B3" s="706" t="s">
        <v>143</v>
      </c>
      <c r="C3" s="706" t="s">
        <v>144</v>
      </c>
      <c r="D3" s="706" t="s">
        <v>145</v>
      </c>
      <c r="E3" s="706" t="s">
        <v>146</v>
      </c>
      <c r="F3" s="706" t="s">
        <v>147</v>
      </c>
    </row>
    <row r="4" spans="1:6" s="7" customFormat="1" ht="15.75">
      <c r="A4" s="707"/>
      <c r="B4" s="707"/>
      <c r="C4" s="707"/>
      <c r="D4" s="707"/>
      <c r="E4" s="707"/>
      <c r="F4" s="707"/>
    </row>
    <row r="5" spans="1:6" s="55" customFormat="1" ht="15.75">
      <c r="A5" s="3">
        <v>1</v>
      </c>
      <c r="B5" s="3" t="s">
        <v>656</v>
      </c>
      <c r="C5" s="3" t="s">
        <v>657</v>
      </c>
      <c r="D5" s="3">
        <v>1</v>
      </c>
      <c r="E5" s="3">
        <v>600</v>
      </c>
      <c r="F5" s="3">
        <f>D5*E5</f>
        <v>600</v>
      </c>
    </row>
    <row r="6" spans="1:6" s="7" customFormat="1" ht="15.75">
      <c r="A6" s="4"/>
      <c r="B6" s="4" t="s">
        <v>148</v>
      </c>
      <c r="C6" s="4"/>
      <c r="D6" s="4"/>
      <c r="E6" s="4"/>
      <c r="F6" s="4">
        <f>SUM(F5)</f>
        <v>600</v>
      </c>
    </row>
    <row r="7" spans="1:6" ht="35.25" customHeight="1" hidden="1">
      <c r="A7" s="708" t="s">
        <v>338</v>
      </c>
      <c r="B7" s="708"/>
      <c r="C7" s="708"/>
      <c r="D7" s="708"/>
      <c r="E7" s="708"/>
      <c r="F7" s="708"/>
    </row>
    <row r="8" spans="1:6" ht="15.75" customHeight="1" hidden="1">
      <c r="A8" s="706" t="s">
        <v>142</v>
      </c>
      <c r="B8" s="706" t="s">
        <v>143</v>
      </c>
      <c r="C8" s="706" t="s">
        <v>144</v>
      </c>
      <c r="D8" s="706" t="s">
        <v>145</v>
      </c>
      <c r="E8" s="706" t="s">
        <v>146</v>
      </c>
      <c r="F8" s="706" t="s">
        <v>147</v>
      </c>
    </row>
    <row r="9" spans="1:6" ht="12.75" hidden="1">
      <c r="A9" s="707"/>
      <c r="B9" s="707"/>
      <c r="C9" s="707"/>
      <c r="D9" s="707"/>
      <c r="E9" s="707"/>
      <c r="F9" s="707"/>
    </row>
    <row r="10" spans="1:6" ht="15.75" hidden="1">
      <c r="A10" s="3">
        <v>1</v>
      </c>
      <c r="B10" s="3"/>
      <c r="C10" s="3"/>
      <c r="D10" s="3"/>
      <c r="E10" s="3"/>
      <c r="F10" s="3">
        <f>D10*E10</f>
        <v>0</v>
      </c>
    </row>
    <row r="11" spans="1:6" ht="15.75" hidden="1">
      <c r="A11" s="4"/>
      <c r="B11" s="4" t="s">
        <v>148</v>
      </c>
      <c r="C11" s="4"/>
      <c r="D11" s="4"/>
      <c r="E11" s="4"/>
      <c r="F11" s="4">
        <f>SUM(F10)</f>
        <v>0</v>
      </c>
    </row>
    <row r="12" spans="1:6" s="7" customFormat="1" ht="36" customHeight="1" hidden="1">
      <c r="A12" s="708" t="s">
        <v>339</v>
      </c>
      <c r="B12" s="708"/>
      <c r="C12" s="708"/>
      <c r="D12" s="708"/>
      <c r="E12" s="708"/>
      <c r="F12" s="708"/>
    </row>
    <row r="13" spans="1:6" s="7" customFormat="1" ht="15.75" customHeight="1" hidden="1">
      <c r="A13" s="706" t="s">
        <v>142</v>
      </c>
      <c r="B13" s="706" t="s">
        <v>143</v>
      </c>
      <c r="C13" s="706" t="s">
        <v>144</v>
      </c>
      <c r="D13" s="706" t="s">
        <v>145</v>
      </c>
      <c r="E13" s="706" t="s">
        <v>146</v>
      </c>
      <c r="F13" s="706" t="s">
        <v>147</v>
      </c>
    </row>
    <row r="14" spans="1:6" s="7" customFormat="1" ht="15.75" hidden="1">
      <c r="A14" s="707"/>
      <c r="B14" s="707"/>
      <c r="C14" s="707"/>
      <c r="D14" s="707"/>
      <c r="E14" s="707"/>
      <c r="F14" s="707"/>
    </row>
    <row r="15" spans="1:6" ht="15.75" hidden="1">
      <c r="A15" s="3">
        <v>1</v>
      </c>
      <c r="B15" s="3" t="s">
        <v>340</v>
      </c>
      <c r="C15" s="3"/>
      <c r="D15" s="3"/>
      <c r="E15" s="223"/>
      <c r="F15" s="146">
        <f>D15*E15</f>
        <v>0</v>
      </c>
    </row>
    <row r="16" spans="1:6" ht="15.75" hidden="1">
      <c r="A16" s="4"/>
      <c r="B16" s="4" t="s">
        <v>148</v>
      </c>
      <c r="C16" s="4"/>
      <c r="D16" s="4"/>
      <c r="E16" s="4"/>
      <c r="F16" s="147">
        <f>SUM(F15)</f>
        <v>0</v>
      </c>
    </row>
    <row r="17" spans="1:6" ht="45" customHeight="1" hidden="1">
      <c r="A17" s="708" t="s">
        <v>341</v>
      </c>
      <c r="B17" s="708"/>
      <c r="C17" s="708"/>
      <c r="D17" s="708"/>
      <c r="E17" s="708"/>
      <c r="F17" s="708"/>
    </row>
    <row r="18" spans="1:6" ht="15.75" customHeight="1" hidden="1">
      <c r="A18" s="706" t="s">
        <v>142</v>
      </c>
      <c r="B18" s="706" t="s">
        <v>143</v>
      </c>
      <c r="C18" s="706" t="s">
        <v>144</v>
      </c>
      <c r="D18" s="706" t="s">
        <v>145</v>
      </c>
      <c r="E18" s="706" t="s">
        <v>146</v>
      </c>
      <c r="F18" s="706" t="s">
        <v>147</v>
      </c>
    </row>
    <row r="19" spans="1:6" ht="12.75" hidden="1">
      <c r="A19" s="707"/>
      <c r="B19" s="707"/>
      <c r="C19" s="707"/>
      <c r="D19" s="707"/>
      <c r="E19" s="707"/>
      <c r="F19" s="707"/>
    </row>
    <row r="20" spans="1:6" ht="15.75" hidden="1">
      <c r="A20" s="4"/>
      <c r="B20" s="4" t="s">
        <v>148</v>
      </c>
      <c r="C20" s="4"/>
      <c r="D20" s="4"/>
      <c r="E20" s="4"/>
      <c r="F20" s="4">
        <f>D20*E20</f>
        <v>0</v>
      </c>
    </row>
    <row r="21" spans="1:6" ht="15.75">
      <c r="A21" s="1"/>
      <c r="B21" s="1"/>
      <c r="C21" s="1"/>
      <c r="D21" s="1"/>
      <c r="E21" s="1"/>
      <c r="F21" s="1"/>
    </row>
    <row r="22" spans="1:6" ht="15.75" customHeight="1">
      <c r="A22" s="709" t="s">
        <v>90</v>
      </c>
      <c r="B22" s="709"/>
      <c r="C22" s="709"/>
      <c r="D22" s="709"/>
      <c r="E22" s="709"/>
      <c r="F22" s="264">
        <f>F6+F11+F16+F20</f>
        <v>600</v>
      </c>
    </row>
    <row r="24" spans="1:7" s="25" customFormat="1" ht="18.75">
      <c r="A24" s="1" t="s">
        <v>225</v>
      </c>
      <c r="B24" s="7"/>
      <c r="C24" s="47"/>
      <c r="D24" s="17"/>
      <c r="E24" s="27" t="s">
        <v>582</v>
      </c>
      <c r="F24" s="696"/>
      <c r="G24" s="696"/>
    </row>
    <row r="25" spans="1:7" s="25" customFormat="1" ht="15" customHeight="1">
      <c r="A25" s="1"/>
      <c r="B25" s="7"/>
      <c r="C25" s="7"/>
      <c r="D25" s="27"/>
      <c r="E25" s="27"/>
      <c r="F25" s="7"/>
      <c r="G25" s="7"/>
    </row>
    <row r="26" spans="1:7" s="25" customFormat="1" ht="13.5" customHeight="1">
      <c r="A26" s="1"/>
      <c r="B26" s="7"/>
      <c r="C26" s="7"/>
      <c r="D26" s="27"/>
      <c r="E26" s="27"/>
      <c r="F26" s="7"/>
      <c r="G26" s="7"/>
    </row>
    <row r="27" spans="1:7" s="25" customFormat="1" ht="18.75">
      <c r="A27" s="1" t="s">
        <v>160</v>
      </c>
      <c r="B27" s="7"/>
      <c r="C27" s="47"/>
      <c r="D27" s="17"/>
      <c r="E27" s="27" t="s">
        <v>584</v>
      </c>
      <c r="F27" s="696"/>
      <c r="G27" s="696"/>
    </row>
    <row r="28" s="25" customFormat="1" ht="18.75"/>
  </sheetData>
  <sheetProtection/>
  <mergeCells count="32">
    <mergeCell ref="F27:G27"/>
    <mergeCell ref="A8:A9"/>
    <mergeCell ref="B8:B9"/>
    <mergeCell ref="C8:C9"/>
    <mergeCell ref="F24:G24"/>
    <mergeCell ref="E13:E14"/>
    <mergeCell ref="F13:F14"/>
    <mergeCell ref="D8:D9"/>
    <mergeCell ref="A22:E22"/>
    <mergeCell ref="A17:F17"/>
    <mergeCell ref="A1:F1"/>
    <mergeCell ref="A2:F2"/>
    <mergeCell ref="A7:F7"/>
    <mergeCell ref="A12:F12"/>
    <mergeCell ref="E8:E9"/>
    <mergeCell ref="F8:F9"/>
    <mergeCell ref="A3:A4"/>
    <mergeCell ref="B3:B4"/>
    <mergeCell ref="C3:C4"/>
    <mergeCell ref="D3:D4"/>
    <mergeCell ref="F3:F4"/>
    <mergeCell ref="E3:E4"/>
    <mergeCell ref="A13:A14"/>
    <mergeCell ref="B13:B14"/>
    <mergeCell ref="C13:C14"/>
    <mergeCell ref="D13:D14"/>
    <mergeCell ref="E18:E19"/>
    <mergeCell ref="F18:F19"/>
    <mergeCell ref="A18:A19"/>
    <mergeCell ref="B18:B19"/>
    <mergeCell ref="C18:C19"/>
    <mergeCell ref="D18:D19"/>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8"/>
  </sheetPr>
  <dimension ref="A2:U21"/>
  <sheetViews>
    <sheetView view="pageBreakPreview" zoomScale="60" zoomScalePageLayoutView="0" workbookViewId="0" topLeftCell="A1">
      <selection activeCell="A17" sqref="A17"/>
    </sheetView>
  </sheetViews>
  <sheetFormatPr defaultColWidth="9.140625" defaultRowHeight="12.75"/>
  <cols>
    <col min="1" max="1" width="5.140625" style="86" customWidth="1"/>
    <col min="2" max="2" width="14.421875" style="86" customWidth="1"/>
    <col min="3" max="3" width="62.140625" style="86" customWidth="1"/>
    <col min="4" max="4" width="17.8515625" style="86" customWidth="1"/>
    <col min="5" max="5" width="19.421875" style="86" customWidth="1"/>
    <col min="6" max="6" width="17.421875" style="86" customWidth="1"/>
    <col min="7" max="7" width="18.8515625" style="86" customWidth="1"/>
    <col min="8" max="8" width="21.28125" style="86" customWidth="1"/>
    <col min="9" max="16384" width="9.140625" style="86" customWidth="1"/>
  </cols>
  <sheetData>
    <row r="2" spans="1:21" ht="42" customHeight="1">
      <c r="A2" s="714" t="s">
        <v>791</v>
      </c>
      <c r="B2" s="714"/>
      <c r="C2" s="714"/>
      <c r="D2" s="714"/>
      <c r="E2" s="714"/>
      <c r="F2" s="714"/>
      <c r="G2" s="714"/>
      <c r="H2" s="714"/>
      <c r="I2" s="475"/>
      <c r="J2" s="475"/>
      <c r="K2" s="475"/>
      <c r="L2" s="475"/>
      <c r="M2" s="475"/>
      <c r="N2" s="475"/>
      <c r="O2" s="475"/>
      <c r="P2" s="475"/>
      <c r="Q2" s="475"/>
      <c r="R2" s="475"/>
      <c r="S2" s="475"/>
      <c r="T2" s="475"/>
      <c r="U2" s="475"/>
    </row>
    <row r="3" spans="1:8" s="455" customFormat="1" ht="15.75">
      <c r="A3" s="454" t="s">
        <v>792</v>
      </c>
      <c r="B3" s="710" t="s">
        <v>793</v>
      </c>
      <c r="C3" s="710"/>
      <c r="D3" s="710"/>
      <c r="E3" s="710"/>
      <c r="F3" s="710"/>
      <c r="G3" s="710"/>
      <c r="H3" s="710"/>
    </row>
    <row r="4" spans="1:8" ht="23.25" customHeight="1">
      <c r="A4" s="715" t="s">
        <v>631</v>
      </c>
      <c r="B4" s="716"/>
      <c r="C4" s="716"/>
      <c r="D4" s="716"/>
      <c r="E4" s="716"/>
      <c r="F4" s="716"/>
      <c r="G4" s="716"/>
      <c r="H4" s="716"/>
    </row>
    <row r="5" spans="1:8" s="457" customFormat="1" ht="38.25">
      <c r="A5" s="456" t="s">
        <v>794</v>
      </c>
      <c r="B5" s="456" t="s">
        <v>795</v>
      </c>
      <c r="C5" s="456" t="s">
        <v>796</v>
      </c>
      <c r="D5" s="456" t="s">
        <v>797</v>
      </c>
      <c r="E5" s="456" t="s">
        <v>798</v>
      </c>
      <c r="F5" s="456" t="s">
        <v>799</v>
      </c>
      <c r="G5" s="456" t="s">
        <v>800</v>
      </c>
      <c r="H5" s="456" t="s">
        <v>801</v>
      </c>
    </row>
    <row r="6" spans="1:8" s="459" customFormat="1" ht="12.75">
      <c r="A6" s="458">
        <v>1</v>
      </c>
      <c r="B6" s="458">
        <v>2</v>
      </c>
      <c r="C6" s="458">
        <v>3</v>
      </c>
      <c r="D6" s="458">
        <v>4</v>
      </c>
      <c r="E6" s="458">
        <v>5</v>
      </c>
      <c r="F6" s="458">
        <v>6</v>
      </c>
      <c r="G6" s="458">
        <v>7</v>
      </c>
      <c r="H6" s="458">
        <v>8</v>
      </c>
    </row>
    <row r="7" spans="1:8" ht="15">
      <c r="A7" s="460">
        <v>1</v>
      </c>
      <c r="B7" s="468" t="s">
        <v>616</v>
      </c>
      <c r="C7" s="469" t="s">
        <v>802</v>
      </c>
      <c r="D7" s="469"/>
      <c r="E7" s="470"/>
      <c r="F7" s="469"/>
      <c r="G7" s="471">
        <v>2000</v>
      </c>
      <c r="H7" s="469" t="s">
        <v>803</v>
      </c>
    </row>
    <row r="8" spans="1:8" ht="12.75">
      <c r="A8" s="460"/>
      <c r="B8" s="460"/>
      <c r="C8" s="460"/>
      <c r="D8" s="460"/>
      <c r="E8" s="460"/>
      <c r="F8" s="460"/>
      <c r="G8" s="461"/>
      <c r="H8" s="460"/>
    </row>
    <row r="9" spans="1:8" ht="12.75">
      <c r="A9" s="460"/>
      <c r="B9" s="460"/>
      <c r="C9" s="460"/>
      <c r="D9" s="460"/>
      <c r="E9" s="460"/>
      <c r="F9" s="460"/>
      <c r="G9" s="461"/>
      <c r="H9" s="460"/>
    </row>
    <row r="10" spans="1:8" ht="12.75">
      <c r="A10" s="460"/>
      <c r="B10" s="460"/>
      <c r="C10" s="460"/>
      <c r="D10" s="460"/>
      <c r="E10" s="460"/>
      <c r="F10" s="460"/>
      <c r="G10" s="461"/>
      <c r="H10" s="460"/>
    </row>
    <row r="11" spans="1:8" ht="12.75">
      <c r="A11" s="460"/>
      <c r="B11" s="460"/>
      <c r="C11" s="460"/>
      <c r="D11" s="460"/>
      <c r="E11" s="460"/>
      <c r="F11" s="460"/>
      <c r="G11" s="461"/>
      <c r="H11" s="460"/>
    </row>
    <row r="12" spans="1:8" s="284" customFormat="1" ht="30" customHeight="1">
      <c r="A12" s="711" t="s">
        <v>363</v>
      </c>
      <c r="B12" s="712"/>
      <c r="C12" s="713"/>
      <c r="D12" s="472"/>
      <c r="E12" s="472"/>
      <c r="F12" s="472"/>
      <c r="G12" s="473">
        <f>SUM(G7:G11)</f>
        <v>2000</v>
      </c>
      <c r="H12" s="474"/>
    </row>
    <row r="13" spans="1:8" s="465" customFormat="1" ht="12.75">
      <c r="A13" s="462"/>
      <c r="B13" s="462"/>
      <c r="C13" s="462"/>
      <c r="D13" s="462"/>
      <c r="E13" s="462"/>
      <c r="F13" s="462"/>
      <c r="G13" s="463"/>
      <c r="H13" s="464"/>
    </row>
    <row r="14" spans="1:8" s="465" customFormat="1" ht="12.75">
      <c r="A14" s="462"/>
      <c r="B14" s="466" t="s">
        <v>804</v>
      </c>
      <c r="C14" s="462"/>
      <c r="D14" s="462"/>
      <c r="E14" s="462"/>
      <c r="F14" s="462"/>
      <c r="G14" s="463"/>
      <c r="H14" s="464"/>
    </row>
    <row r="15" s="466" customFormat="1" ht="21" customHeight="1"/>
    <row r="16" spans="1:6" s="466" customFormat="1" ht="15">
      <c r="A16" s="455" t="s">
        <v>225</v>
      </c>
      <c r="B16" s="455"/>
      <c r="C16" s="467"/>
      <c r="D16" s="455" t="s">
        <v>582</v>
      </c>
      <c r="E16" s="283"/>
      <c r="F16" s="283"/>
    </row>
    <row r="17" spans="1:6" ht="15">
      <c r="A17" s="455"/>
      <c r="B17" s="455"/>
      <c r="C17" s="455"/>
      <c r="D17" s="455"/>
      <c r="E17" s="283"/>
      <c r="F17" s="283"/>
    </row>
    <row r="18" spans="1:6" ht="15">
      <c r="A18" s="455"/>
      <c r="B18" s="455"/>
      <c r="C18" s="455"/>
      <c r="D18" s="455"/>
      <c r="E18" s="283"/>
      <c r="F18" s="283"/>
    </row>
    <row r="19" spans="1:6" ht="15">
      <c r="A19" s="455" t="s">
        <v>160</v>
      </c>
      <c r="B19" s="455"/>
      <c r="C19" s="467"/>
      <c r="D19" s="455" t="s">
        <v>584</v>
      </c>
      <c r="E19" s="283"/>
      <c r="F19" s="283"/>
    </row>
    <row r="20" spans="1:6" ht="12.75">
      <c r="A20" s="283"/>
      <c r="B20" s="283"/>
      <c r="C20" s="283"/>
      <c r="D20" s="283"/>
      <c r="E20" s="283"/>
      <c r="F20" s="283"/>
    </row>
    <row r="21" spans="1:6" ht="12.75">
      <c r="A21" s="283"/>
      <c r="B21" s="283"/>
      <c r="C21" s="283"/>
      <c r="D21" s="283"/>
      <c r="E21" s="283"/>
      <c r="F21" s="283"/>
    </row>
  </sheetData>
  <sheetProtection/>
  <mergeCells count="4">
    <mergeCell ref="B3:H3"/>
    <mergeCell ref="A12:C12"/>
    <mergeCell ref="A2:H2"/>
    <mergeCell ref="A4:H4"/>
  </mergeCells>
  <printOptions/>
  <pageMargins left="0.75" right="0.75" top="0.49" bottom="0.3" header="0.35" footer="0.5"/>
  <pageSetup horizontalDpi="600" verticalDpi="600" orientation="landscape" paperSize="9" scale="74" r:id="rId1"/>
  <colBreaks count="1" manualBreakCount="1">
    <brk id="8" max="65535" man="1"/>
  </colBreaks>
</worksheet>
</file>

<file path=xl/worksheets/sheet26.xml><?xml version="1.0" encoding="utf-8"?>
<worksheet xmlns="http://schemas.openxmlformats.org/spreadsheetml/2006/main" xmlns:r="http://schemas.openxmlformats.org/officeDocument/2006/relationships">
  <sheetPr>
    <tabColor rgb="FF00B050"/>
  </sheetPr>
  <dimension ref="A1:Q32"/>
  <sheetViews>
    <sheetView view="pageBreakPreview" zoomScale="60" zoomScalePageLayoutView="0" workbookViewId="0" topLeftCell="A1">
      <selection activeCell="D3" sqref="D3"/>
    </sheetView>
  </sheetViews>
  <sheetFormatPr defaultColWidth="9.140625" defaultRowHeight="12.75"/>
  <cols>
    <col min="1" max="1" width="11.57421875" style="46" customWidth="1"/>
    <col min="2" max="2" width="16.8515625" style="46" customWidth="1"/>
    <col min="3" max="3" width="16.8515625" style="248" customWidth="1"/>
    <col min="4" max="4" width="27.421875" style="348" customWidth="1"/>
    <col min="5" max="11" width="19.421875" style="46" hidden="1" customWidth="1"/>
    <col min="12" max="19" width="0" style="333" hidden="1" customWidth="1"/>
    <col min="20" max="16384" width="9.140625" style="333" customWidth="1"/>
  </cols>
  <sheetData>
    <row r="1" spans="1:11" ht="21.75" customHeight="1">
      <c r="A1" s="717" t="s">
        <v>683</v>
      </c>
      <c r="B1" s="717"/>
      <c r="C1" s="717"/>
      <c r="D1" s="717"/>
      <c r="E1" s="332"/>
      <c r="F1" s="332"/>
      <c r="G1" s="332"/>
      <c r="H1" s="332"/>
      <c r="I1" s="332"/>
      <c r="J1" s="332"/>
      <c r="K1" s="332"/>
    </row>
    <row r="2" spans="1:11" s="337" customFormat="1" ht="69" customHeight="1">
      <c r="A2" s="334" t="s">
        <v>499</v>
      </c>
      <c r="B2" s="334" t="s">
        <v>500</v>
      </c>
      <c r="C2" s="334" t="s">
        <v>685</v>
      </c>
      <c r="D2" s="335" t="s">
        <v>684</v>
      </c>
      <c r="E2" s="336"/>
      <c r="F2" s="336"/>
      <c r="G2" s="336"/>
      <c r="H2" s="336"/>
      <c r="I2" s="336"/>
      <c r="J2" s="336"/>
      <c r="K2" s="336"/>
    </row>
    <row r="3" spans="1:17" s="337" customFormat="1" ht="48.75" customHeight="1">
      <c r="A3" s="338">
        <v>1</v>
      </c>
      <c r="B3" s="339">
        <v>1</v>
      </c>
      <c r="C3" s="340">
        <v>2362</v>
      </c>
      <c r="D3" s="341">
        <f>ROUND(B3*C3,0)</f>
        <v>2362</v>
      </c>
      <c r="E3" s="342"/>
      <c r="F3" s="343"/>
      <c r="G3" s="343"/>
      <c r="H3" s="343"/>
      <c r="I3" s="343"/>
      <c r="J3" s="343"/>
      <c r="K3" s="343"/>
      <c r="L3" s="337" t="e">
        <f>#REF!/#REF!*100-100</f>
        <v>#REF!</v>
      </c>
      <c r="M3" s="337" t="e">
        <f>#REF!/#REF!*100-100</f>
        <v>#REF!</v>
      </c>
      <c r="N3" s="337" t="e">
        <f>#REF!-#REF!</f>
        <v>#REF!</v>
      </c>
      <c r="P3" s="337" t="e">
        <f>#REF!/D3*100-100</f>
        <v>#REF!</v>
      </c>
      <c r="Q3" s="337" t="e">
        <f>#REF!/D3*100-100</f>
        <v>#REF!</v>
      </c>
    </row>
    <row r="4" spans="1:17" s="337" customFormat="1" ht="48.75" customHeight="1">
      <c r="A4" s="338">
        <v>2</v>
      </c>
      <c r="B4" s="344">
        <v>1.09</v>
      </c>
      <c r="C4" s="340">
        <v>2362</v>
      </c>
      <c r="D4" s="341">
        <f>ROUND(B4*C4,0)</f>
        <v>2575</v>
      </c>
      <c r="E4" s="342">
        <f>D4/D3*100</f>
        <v>109.0177815410669</v>
      </c>
      <c r="F4" s="343"/>
      <c r="G4" s="343"/>
      <c r="H4" s="343"/>
      <c r="I4" s="343"/>
      <c r="J4" s="343"/>
      <c r="K4" s="343"/>
      <c r="L4" s="337" t="e">
        <f>#REF!/#REF!*100-100</f>
        <v>#REF!</v>
      </c>
      <c r="M4" s="337" t="e">
        <f>#REF!/#REF!*100-100</f>
        <v>#REF!</v>
      </c>
      <c r="O4" s="337" t="e">
        <f>#REF!/#REF!*100</f>
        <v>#REF!</v>
      </c>
      <c r="P4" s="337" t="e">
        <f>#REF!/D4*100-100</f>
        <v>#REF!</v>
      </c>
      <c r="Q4" s="337" t="e">
        <f>#REF!/D4*100-100</f>
        <v>#REF!</v>
      </c>
    </row>
    <row r="5" spans="1:17" s="337" customFormat="1" ht="48.75" customHeight="1">
      <c r="A5" s="338">
        <v>3</v>
      </c>
      <c r="B5" s="344">
        <v>1.18</v>
      </c>
      <c r="C5" s="340">
        <v>2362</v>
      </c>
      <c r="D5" s="341">
        <f>ROUND(B5*C5,0)</f>
        <v>2787</v>
      </c>
      <c r="E5" s="342">
        <f>D5/D4*100</f>
        <v>108.23300970873785</v>
      </c>
      <c r="F5" s="343"/>
      <c r="G5" s="343"/>
      <c r="H5" s="343"/>
      <c r="I5" s="343"/>
      <c r="J5" s="343"/>
      <c r="K5" s="343"/>
      <c r="L5" s="337" t="e">
        <f>#REF!/#REF!*100-100</f>
        <v>#REF!</v>
      </c>
      <c r="M5" s="337" t="e">
        <f>#REF!/#REF!*100-100</f>
        <v>#REF!</v>
      </c>
      <c r="O5" s="337" t="e">
        <f>#REF!/#REF!*100</f>
        <v>#REF!</v>
      </c>
      <c r="P5" s="337" t="e">
        <f>#REF!/D5*100-100</f>
        <v>#REF!</v>
      </c>
      <c r="Q5" s="337" t="e">
        <f>#REF!/D5*100-100</f>
        <v>#REF!</v>
      </c>
    </row>
    <row r="6" spans="1:17" s="337" customFormat="1" ht="48.75" customHeight="1">
      <c r="A6" s="338">
        <v>4</v>
      </c>
      <c r="B6" s="344">
        <v>1.27</v>
      </c>
      <c r="C6" s="340">
        <v>2362</v>
      </c>
      <c r="D6" s="341">
        <f>ROUND(B6*C6,0)</f>
        <v>3000</v>
      </c>
      <c r="E6" s="342">
        <f>D6/D5*100</f>
        <v>107.64262648008611</v>
      </c>
      <c r="F6" s="343"/>
      <c r="G6" s="343"/>
      <c r="H6" s="343"/>
      <c r="I6" s="343"/>
      <c r="J6" s="343"/>
      <c r="K6" s="343"/>
      <c r="L6" s="337" t="e">
        <f>#REF!/#REF!*100-100</f>
        <v>#REF!</v>
      </c>
      <c r="M6" s="337" t="e">
        <f>#REF!/#REF!*100-100</f>
        <v>#REF!</v>
      </c>
      <c r="O6" s="337" t="e">
        <f>#REF!/#REF!*100</f>
        <v>#REF!</v>
      </c>
      <c r="P6" s="337" t="e">
        <f>#REF!/D6*100-100</f>
        <v>#REF!</v>
      </c>
      <c r="Q6" s="337" t="e">
        <f>#REF!/D6*100-100</f>
        <v>#REF!</v>
      </c>
    </row>
    <row r="7" spans="1:17" s="337" customFormat="1" ht="48.75" customHeight="1">
      <c r="A7" s="338">
        <v>5</v>
      </c>
      <c r="B7" s="344">
        <v>1.36</v>
      </c>
      <c r="C7" s="340">
        <v>2362</v>
      </c>
      <c r="D7" s="341">
        <f>ROUND(B7*C7,0)</f>
        <v>3212</v>
      </c>
      <c r="E7" s="343"/>
      <c r="F7" s="343"/>
      <c r="G7" s="343"/>
      <c r="H7" s="343"/>
      <c r="I7" s="343"/>
      <c r="J7" s="343"/>
      <c r="K7" s="343"/>
      <c r="L7" s="337" t="e">
        <f>#REF!/#REF!*100-100</f>
        <v>#REF!</v>
      </c>
      <c r="M7" s="337" t="e">
        <f>#REF!/#REF!*100-100</f>
        <v>#REF!</v>
      </c>
      <c r="N7" s="337" t="e">
        <f aca="true" t="shared" si="0" ref="N7:N27">M7-L7</f>
        <v>#REF!</v>
      </c>
      <c r="P7" s="337" t="e">
        <f>#REF!/D7*100-100</f>
        <v>#REF!</v>
      </c>
      <c r="Q7" s="337" t="e">
        <f>#REF!/D7*100-100</f>
        <v>#REF!</v>
      </c>
    </row>
    <row r="8" spans="1:17" s="337" customFormat="1" ht="48.75" customHeight="1">
      <c r="A8" s="338">
        <v>6</v>
      </c>
      <c r="B8" s="344">
        <v>1.47</v>
      </c>
      <c r="C8" s="340">
        <v>2362</v>
      </c>
      <c r="D8" s="341">
        <f aca="true" t="shared" si="1" ref="D8:D27">ROUND(B8*C8,0)</f>
        <v>3472</v>
      </c>
      <c r="E8" s="343"/>
      <c r="F8" s="343"/>
      <c r="G8" s="343"/>
      <c r="H8" s="343"/>
      <c r="I8" s="343"/>
      <c r="J8" s="343"/>
      <c r="K8" s="343"/>
      <c r="L8" s="337" t="e">
        <f>#REF!/#REF!*100-100</f>
        <v>#REF!</v>
      </c>
      <c r="M8" s="337" t="e">
        <f>#REF!/#REF!*100-100</f>
        <v>#REF!</v>
      </c>
      <c r="N8" s="337" t="e">
        <f t="shared" si="0"/>
        <v>#REF!</v>
      </c>
      <c r="P8" s="337" t="e">
        <f>#REF!/D8*100-100</f>
        <v>#REF!</v>
      </c>
      <c r="Q8" s="337" t="e">
        <f>#REF!/D8*100-100</f>
        <v>#REF!</v>
      </c>
    </row>
    <row r="9" spans="1:17" s="337" customFormat="1" ht="48.75" customHeight="1">
      <c r="A9" s="338">
        <v>7</v>
      </c>
      <c r="B9" s="344">
        <v>1.58</v>
      </c>
      <c r="C9" s="340">
        <v>2362</v>
      </c>
      <c r="D9" s="341">
        <f t="shared" si="1"/>
        <v>3732</v>
      </c>
      <c r="E9" s="343"/>
      <c r="F9" s="343"/>
      <c r="G9" s="343"/>
      <c r="H9" s="343"/>
      <c r="I9" s="343"/>
      <c r="J9" s="343"/>
      <c r="K9" s="343"/>
      <c r="L9" s="337" t="e">
        <f>#REF!/#REF!*100-100</f>
        <v>#REF!</v>
      </c>
      <c r="M9" s="337" t="e">
        <f>#REF!/#REF!*100-100</f>
        <v>#REF!</v>
      </c>
      <c r="N9" s="337" t="e">
        <f t="shared" si="0"/>
        <v>#REF!</v>
      </c>
      <c r="P9" s="337" t="e">
        <f>#REF!/D9*100-100</f>
        <v>#REF!</v>
      </c>
      <c r="Q9" s="337" t="e">
        <f>#REF!/D9*100-100</f>
        <v>#REF!</v>
      </c>
    </row>
    <row r="10" spans="1:17" s="337" customFormat="1" ht="48.75" customHeight="1">
      <c r="A10" s="338">
        <v>8</v>
      </c>
      <c r="B10" s="339">
        <v>1.7</v>
      </c>
      <c r="C10" s="340">
        <v>2362</v>
      </c>
      <c r="D10" s="341">
        <f t="shared" si="1"/>
        <v>4015</v>
      </c>
      <c r="E10" s="343"/>
      <c r="F10" s="343"/>
      <c r="G10" s="343"/>
      <c r="H10" s="343"/>
      <c r="I10" s="343"/>
      <c r="J10" s="343"/>
      <c r="K10" s="343"/>
      <c r="L10" s="337" t="e">
        <f>#REF!/#REF!*100-100</f>
        <v>#REF!</v>
      </c>
      <c r="M10" s="337" t="e">
        <f>#REF!/#REF!*100-100</f>
        <v>#REF!</v>
      </c>
      <c r="N10" s="337" t="e">
        <f t="shared" si="0"/>
        <v>#REF!</v>
      </c>
      <c r="P10" s="337" t="e">
        <f>#REF!/D10*100-100</f>
        <v>#REF!</v>
      </c>
      <c r="Q10" s="337" t="e">
        <f>#REF!/D10*100-100</f>
        <v>#REF!</v>
      </c>
    </row>
    <row r="11" spans="1:17" s="337" customFormat="1" ht="48.75" customHeight="1">
      <c r="A11" s="338">
        <v>9</v>
      </c>
      <c r="B11" s="344">
        <v>1.83</v>
      </c>
      <c r="C11" s="340">
        <v>2362</v>
      </c>
      <c r="D11" s="341">
        <f t="shared" si="1"/>
        <v>4322</v>
      </c>
      <c r="E11" s="343"/>
      <c r="F11" s="343"/>
      <c r="G11" s="343"/>
      <c r="H11" s="343"/>
      <c r="I11" s="343"/>
      <c r="J11" s="343"/>
      <c r="K11" s="343"/>
      <c r="L11" s="337" t="e">
        <f>#REF!/#REF!*100-100</f>
        <v>#REF!</v>
      </c>
      <c r="M11" s="337" t="e">
        <f>#REF!/#REF!*100-100</f>
        <v>#REF!</v>
      </c>
      <c r="N11" s="337" t="e">
        <f t="shared" si="0"/>
        <v>#REF!</v>
      </c>
      <c r="P11" s="337" t="e">
        <f>#REF!/D11*100-100</f>
        <v>#REF!</v>
      </c>
      <c r="Q11" s="337" t="e">
        <f>#REF!/D11*100-100</f>
        <v>#REF!</v>
      </c>
    </row>
    <row r="12" spans="1:17" s="337" customFormat="1" ht="48.75" customHeight="1">
      <c r="A12" s="338">
        <v>10</v>
      </c>
      <c r="B12" s="344">
        <v>1.98</v>
      </c>
      <c r="C12" s="340">
        <v>2362</v>
      </c>
      <c r="D12" s="341">
        <f t="shared" si="1"/>
        <v>4677</v>
      </c>
      <c r="E12" s="343"/>
      <c r="F12" s="343"/>
      <c r="G12" s="343"/>
      <c r="H12" s="343"/>
      <c r="I12" s="343"/>
      <c r="J12" s="343"/>
      <c r="K12" s="343"/>
      <c r="L12" s="337" t="e">
        <f>#REF!/#REF!*100-100</f>
        <v>#REF!</v>
      </c>
      <c r="M12" s="337" t="e">
        <f>#REF!/#REF!*100-100</f>
        <v>#REF!</v>
      </c>
      <c r="N12" s="337" t="e">
        <f t="shared" si="0"/>
        <v>#REF!</v>
      </c>
      <c r="P12" s="337" t="e">
        <f>#REF!/D12*100-100</f>
        <v>#REF!</v>
      </c>
      <c r="Q12" s="337" t="e">
        <f>#REF!/D12*100-100</f>
        <v>#REF!</v>
      </c>
    </row>
    <row r="13" spans="1:17" s="337" customFormat="1" ht="48.75" customHeight="1">
      <c r="A13" s="338">
        <v>11</v>
      </c>
      <c r="B13" s="344">
        <v>2.16</v>
      </c>
      <c r="C13" s="340">
        <v>2362</v>
      </c>
      <c r="D13" s="341">
        <f t="shared" si="1"/>
        <v>5102</v>
      </c>
      <c r="E13" s="343"/>
      <c r="F13" s="343"/>
      <c r="G13" s="343"/>
      <c r="H13" s="343"/>
      <c r="I13" s="343"/>
      <c r="J13" s="343"/>
      <c r="K13" s="343"/>
      <c r="L13" s="337" t="e">
        <f>#REF!/#REF!*100-100</f>
        <v>#REF!</v>
      </c>
      <c r="M13" s="337" t="e">
        <f>#REF!/#REF!*100-100</f>
        <v>#REF!</v>
      </c>
      <c r="N13" s="337" t="e">
        <f t="shared" si="0"/>
        <v>#REF!</v>
      </c>
      <c r="P13" s="337" t="e">
        <f>#REF!/D13*100-100</f>
        <v>#REF!</v>
      </c>
      <c r="Q13" s="337" t="e">
        <f>#REF!/D13*100-100</f>
        <v>#REF!</v>
      </c>
    </row>
    <row r="14" spans="1:17" s="337" customFormat="1" ht="48.75" customHeight="1">
      <c r="A14" s="338">
        <v>12</v>
      </c>
      <c r="B14" s="344">
        <v>2.38</v>
      </c>
      <c r="C14" s="340">
        <v>2362</v>
      </c>
      <c r="D14" s="341">
        <f t="shared" si="1"/>
        <v>5622</v>
      </c>
      <c r="E14" s="343"/>
      <c r="F14" s="343"/>
      <c r="G14" s="343"/>
      <c r="H14" s="343"/>
      <c r="I14" s="343"/>
      <c r="J14" s="343"/>
      <c r="K14" s="343"/>
      <c r="L14" s="337" t="e">
        <f>#REF!/#REF!*100-100</f>
        <v>#REF!</v>
      </c>
      <c r="M14" s="337" t="e">
        <f>#REF!/#REF!*100-100</f>
        <v>#REF!</v>
      </c>
      <c r="N14" s="337" t="e">
        <f t="shared" si="0"/>
        <v>#REF!</v>
      </c>
      <c r="P14" s="337" t="e">
        <f>#REF!/D14*100-100</f>
        <v>#REF!</v>
      </c>
      <c r="Q14" s="337" t="e">
        <f>#REF!/D14*100-100</f>
        <v>#REF!</v>
      </c>
    </row>
    <row r="15" spans="1:17" s="337" customFormat="1" ht="48.75" customHeight="1">
      <c r="A15" s="338">
        <v>13</v>
      </c>
      <c r="B15" s="344">
        <v>2.61</v>
      </c>
      <c r="C15" s="340">
        <v>2362</v>
      </c>
      <c r="D15" s="341">
        <f t="shared" si="1"/>
        <v>6165</v>
      </c>
      <c r="E15" s="343"/>
      <c r="F15" s="343"/>
      <c r="G15" s="343"/>
      <c r="H15" s="343"/>
      <c r="I15" s="343"/>
      <c r="J15" s="343"/>
      <c r="K15" s="343"/>
      <c r="L15" s="337" t="e">
        <f>#REF!/#REF!*100-100</f>
        <v>#REF!</v>
      </c>
      <c r="M15" s="337" t="e">
        <f>#REF!/#REF!*100-100</f>
        <v>#REF!</v>
      </c>
      <c r="N15" s="337" t="e">
        <f t="shared" si="0"/>
        <v>#REF!</v>
      </c>
      <c r="P15" s="337" t="e">
        <f>#REF!/D15*100-100</f>
        <v>#REF!</v>
      </c>
      <c r="Q15" s="337" t="e">
        <f>#REF!/D15*100-100</f>
        <v>#REF!</v>
      </c>
    </row>
    <row r="16" spans="1:17" s="337" customFormat="1" ht="48.75" customHeight="1">
      <c r="A16" s="338">
        <v>14</v>
      </c>
      <c r="B16" s="344">
        <v>2.88</v>
      </c>
      <c r="C16" s="340">
        <v>2362</v>
      </c>
      <c r="D16" s="341">
        <f t="shared" si="1"/>
        <v>6803</v>
      </c>
      <c r="E16" s="343"/>
      <c r="F16" s="343"/>
      <c r="G16" s="343"/>
      <c r="H16" s="343"/>
      <c r="I16" s="343"/>
      <c r="J16" s="343"/>
      <c r="K16" s="343"/>
      <c r="L16" s="337" t="e">
        <f>#REF!/#REF!*100-100</f>
        <v>#REF!</v>
      </c>
      <c r="M16" s="337" t="e">
        <f>#REF!/#REF!*100-100</f>
        <v>#REF!</v>
      </c>
      <c r="N16" s="337" t="e">
        <f t="shared" si="0"/>
        <v>#REF!</v>
      </c>
      <c r="P16" s="337" t="e">
        <f>#REF!/D16*100-100</f>
        <v>#REF!</v>
      </c>
      <c r="Q16" s="337" t="e">
        <f>#REF!/D16*100-100</f>
        <v>#REF!</v>
      </c>
    </row>
    <row r="17" spans="1:17" s="337" customFormat="1" ht="48.75" customHeight="1">
      <c r="A17" s="338">
        <v>15</v>
      </c>
      <c r="B17" s="344">
        <v>3.02</v>
      </c>
      <c r="C17" s="340">
        <v>2362</v>
      </c>
      <c r="D17" s="341">
        <f t="shared" si="1"/>
        <v>7133</v>
      </c>
      <c r="E17" s="343"/>
      <c r="F17" s="343"/>
      <c r="G17" s="343"/>
      <c r="H17" s="343"/>
      <c r="I17" s="343"/>
      <c r="J17" s="343"/>
      <c r="K17" s="343"/>
      <c r="L17" s="337" t="e">
        <f>#REF!/#REF!*100-100</f>
        <v>#REF!</v>
      </c>
      <c r="M17" s="337" t="e">
        <f>#REF!/#REF!*100-100</f>
        <v>#REF!</v>
      </c>
      <c r="N17" s="337" t="e">
        <f t="shared" si="0"/>
        <v>#REF!</v>
      </c>
      <c r="P17" s="337" t="e">
        <f>#REF!/D17*100-100</f>
        <v>#REF!</v>
      </c>
      <c r="Q17" s="337" t="e">
        <f>#REF!/D17*100-100</f>
        <v>#REF!</v>
      </c>
    </row>
    <row r="18" spans="1:17" s="337" customFormat="1" ht="48.75" customHeight="1">
      <c r="A18" s="338">
        <v>16</v>
      </c>
      <c r="B18" s="344">
        <v>3.18</v>
      </c>
      <c r="C18" s="340">
        <v>2362</v>
      </c>
      <c r="D18" s="341">
        <f t="shared" si="1"/>
        <v>7511</v>
      </c>
      <c r="E18" s="343"/>
      <c r="F18" s="343"/>
      <c r="G18" s="343"/>
      <c r="H18" s="343"/>
      <c r="I18" s="343"/>
      <c r="J18" s="343"/>
      <c r="K18" s="343"/>
      <c r="L18" s="337" t="e">
        <f>#REF!/#REF!*100-100</f>
        <v>#REF!</v>
      </c>
      <c r="M18" s="337" t="e">
        <f>#REF!/#REF!*100-100</f>
        <v>#REF!</v>
      </c>
      <c r="N18" s="337" t="e">
        <f t="shared" si="0"/>
        <v>#REF!</v>
      </c>
      <c r="P18" s="337" t="e">
        <f>#REF!/D18*100-100</f>
        <v>#REF!</v>
      </c>
      <c r="Q18" s="337" t="e">
        <f>#REF!/D18*100-100</f>
        <v>#REF!</v>
      </c>
    </row>
    <row r="19" spans="1:17" s="337" customFormat="1" ht="48.75" customHeight="1">
      <c r="A19" s="338">
        <v>17</v>
      </c>
      <c r="B19" s="339">
        <v>3.28</v>
      </c>
      <c r="C19" s="340">
        <v>2362</v>
      </c>
      <c r="D19" s="341">
        <f t="shared" si="1"/>
        <v>7747</v>
      </c>
      <c r="E19" s="343"/>
      <c r="F19" s="343"/>
      <c r="G19" s="343"/>
      <c r="H19" s="343"/>
      <c r="I19" s="343"/>
      <c r="J19" s="343"/>
      <c r="K19" s="343"/>
      <c r="L19" s="337" t="e">
        <f>#REF!/#REF!*100-100</f>
        <v>#REF!</v>
      </c>
      <c r="M19" s="337" t="e">
        <f>#REF!/#REF!*100-100</f>
        <v>#REF!</v>
      </c>
      <c r="N19" s="337" t="e">
        <f t="shared" si="0"/>
        <v>#REF!</v>
      </c>
      <c r="P19" s="337" t="e">
        <f>#REF!/D19*100-100</f>
        <v>#REF!</v>
      </c>
      <c r="Q19" s="337" t="e">
        <f>#REF!/D19*100-100</f>
        <v>#REF!</v>
      </c>
    </row>
    <row r="20" spans="1:17" s="337" customFormat="1" ht="48.75" customHeight="1">
      <c r="A20" s="338">
        <v>18</v>
      </c>
      <c r="B20" s="344">
        <v>3.38</v>
      </c>
      <c r="C20" s="340">
        <v>2362</v>
      </c>
      <c r="D20" s="341">
        <f t="shared" si="1"/>
        <v>7984</v>
      </c>
      <c r="E20" s="343"/>
      <c r="F20" s="343"/>
      <c r="G20" s="343"/>
      <c r="H20" s="343"/>
      <c r="I20" s="343"/>
      <c r="J20" s="343"/>
      <c r="K20" s="343"/>
      <c r="L20" s="337" t="e">
        <f>#REF!/#REF!*100-100</f>
        <v>#REF!</v>
      </c>
      <c r="M20" s="337" t="e">
        <f>#REF!/#REF!*100-100</f>
        <v>#REF!</v>
      </c>
      <c r="N20" s="337" t="e">
        <f t="shared" si="0"/>
        <v>#REF!</v>
      </c>
      <c r="P20" s="337" t="e">
        <f>#REF!/D20*100-100</f>
        <v>#REF!</v>
      </c>
      <c r="Q20" s="337" t="e">
        <f>#REF!/D20*100-100</f>
        <v>#REF!</v>
      </c>
    </row>
    <row r="21" spans="1:17" s="337" customFormat="1" ht="48.75" customHeight="1">
      <c r="A21" s="338">
        <v>19</v>
      </c>
      <c r="B21" s="344">
        <v>3.48</v>
      </c>
      <c r="C21" s="340">
        <v>2362</v>
      </c>
      <c r="D21" s="341">
        <f t="shared" si="1"/>
        <v>8220</v>
      </c>
      <c r="E21" s="343"/>
      <c r="F21" s="343"/>
      <c r="G21" s="343"/>
      <c r="H21" s="343"/>
      <c r="I21" s="343"/>
      <c r="J21" s="343"/>
      <c r="K21" s="343"/>
      <c r="L21" s="337" t="e">
        <f>#REF!/#REF!*100-100</f>
        <v>#REF!</v>
      </c>
      <c r="M21" s="337" t="e">
        <f>#REF!/#REF!*100-100</f>
        <v>#REF!</v>
      </c>
      <c r="N21" s="337" t="e">
        <f t="shared" si="0"/>
        <v>#REF!</v>
      </c>
      <c r="P21" s="337" t="e">
        <f>#REF!/D21*100-100</f>
        <v>#REF!</v>
      </c>
      <c r="Q21" s="337" t="e">
        <f>#REF!/D21*100-100</f>
        <v>#REF!</v>
      </c>
    </row>
    <row r="22" spans="1:17" s="337" customFormat="1" ht="48.75" customHeight="1">
      <c r="A22" s="338">
        <v>20</v>
      </c>
      <c r="B22" s="344">
        <v>3.64</v>
      </c>
      <c r="C22" s="340">
        <v>2362</v>
      </c>
      <c r="D22" s="341">
        <f t="shared" si="1"/>
        <v>8598</v>
      </c>
      <c r="E22" s="343"/>
      <c r="F22" s="343"/>
      <c r="G22" s="343"/>
      <c r="H22" s="343"/>
      <c r="I22" s="343"/>
      <c r="J22" s="343"/>
      <c r="K22" s="343"/>
      <c r="L22" s="337" t="e">
        <f>#REF!/#REF!*100-100</f>
        <v>#REF!</v>
      </c>
      <c r="M22" s="337" t="e">
        <f>#REF!/#REF!*100-100</f>
        <v>#REF!</v>
      </c>
      <c r="N22" s="337" t="e">
        <f t="shared" si="0"/>
        <v>#REF!</v>
      </c>
      <c r="P22" s="337" t="e">
        <f>#REF!/D22*100-100</f>
        <v>#REF!</v>
      </c>
      <c r="Q22" s="337" t="e">
        <f>#REF!/D22*100-100</f>
        <v>#REF!</v>
      </c>
    </row>
    <row r="23" spans="1:17" s="337" customFormat="1" ht="48.75" customHeight="1">
      <c r="A23" s="338">
        <v>21</v>
      </c>
      <c r="B23" s="344">
        <v>3.85</v>
      </c>
      <c r="C23" s="340">
        <v>2362</v>
      </c>
      <c r="D23" s="341">
        <f t="shared" si="1"/>
        <v>9094</v>
      </c>
      <c r="E23" s="343"/>
      <c r="F23" s="343"/>
      <c r="G23" s="343"/>
      <c r="H23" s="343"/>
      <c r="I23" s="343"/>
      <c r="J23" s="343"/>
      <c r="K23" s="343"/>
      <c r="L23" s="337" t="e">
        <f>#REF!/#REF!*100-100</f>
        <v>#REF!</v>
      </c>
      <c r="M23" s="337" t="e">
        <f>#REF!/#REF!*100-100</f>
        <v>#REF!</v>
      </c>
      <c r="N23" s="337" t="e">
        <f t="shared" si="0"/>
        <v>#REF!</v>
      </c>
      <c r="P23" s="337" t="e">
        <f>#REF!/D23*100-100</f>
        <v>#REF!</v>
      </c>
      <c r="Q23" s="337" t="e">
        <f>#REF!/D23*100-100</f>
        <v>#REF!</v>
      </c>
    </row>
    <row r="24" spans="1:17" s="337" customFormat="1" ht="48.75" customHeight="1">
      <c r="A24" s="338">
        <v>22</v>
      </c>
      <c r="B24" s="344">
        <v>4.06</v>
      </c>
      <c r="C24" s="340">
        <v>2362</v>
      </c>
      <c r="D24" s="341">
        <f t="shared" si="1"/>
        <v>9590</v>
      </c>
      <c r="E24" s="343"/>
      <c r="F24" s="343"/>
      <c r="G24" s="343"/>
      <c r="H24" s="343"/>
      <c r="I24" s="343"/>
      <c r="J24" s="343"/>
      <c r="K24" s="343"/>
      <c r="L24" s="337" t="e">
        <f>#REF!/#REF!*100-100</f>
        <v>#REF!</v>
      </c>
      <c r="M24" s="337" t="e">
        <f>#REF!/#REF!*100-100</f>
        <v>#REF!</v>
      </c>
      <c r="N24" s="337" t="e">
        <f t="shared" si="0"/>
        <v>#REF!</v>
      </c>
      <c r="P24" s="337" t="e">
        <f>#REF!/D24*100-100</f>
        <v>#REF!</v>
      </c>
      <c r="Q24" s="337" t="e">
        <f>#REF!/D24*100-100</f>
        <v>#REF!</v>
      </c>
    </row>
    <row r="25" spans="1:17" s="337" customFormat="1" ht="48.75" customHeight="1">
      <c r="A25" s="338">
        <v>23</v>
      </c>
      <c r="B25" s="344">
        <v>4.27</v>
      </c>
      <c r="C25" s="340">
        <v>2362</v>
      </c>
      <c r="D25" s="341">
        <f t="shared" si="1"/>
        <v>10086</v>
      </c>
      <c r="E25" s="343"/>
      <c r="F25" s="343"/>
      <c r="G25" s="343"/>
      <c r="H25" s="343"/>
      <c r="I25" s="343"/>
      <c r="J25" s="343"/>
      <c r="K25" s="343"/>
      <c r="L25" s="337" t="e">
        <f>#REF!/#REF!*100-100</f>
        <v>#REF!</v>
      </c>
      <c r="M25" s="337" t="e">
        <f>#REF!/#REF!*100-100</f>
        <v>#REF!</v>
      </c>
      <c r="N25" s="337" t="e">
        <f t="shared" si="0"/>
        <v>#REF!</v>
      </c>
      <c r="P25" s="337" t="e">
        <f>#REF!/D25*100-100</f>
        <v>#REF!</v>
      </c>
      <c r="Q25" s="337" t="e">
        <f>#REF!/D25*100-100</f>
        <v>#REF!</v>
      </c>
    </row>
    <row r="26" spans="1:17" s="337" customFormat="1" ht="48.75" customHeight="1">
      <c r="A26" s="338">
        <v>24</v>
      </c>
      <c r="B26" s="344">
        <v>4.36</v>
      </c>
      <c r="C26" s="340">
        <v>2362</v>
      </c>
      <c r="D26" s="341">
        <f t="shared" si="1"/>
        <v>10298</v>
      </c>
      <c r="E26" s="343"/>
      <c r="F26" s="343"/>
      <c r="G26" s="343"/>
      <c r="H26" s="343"/>
      <c r="I26" s="343"/>
      <c r="J26" s="343"/>
      <c r="K26" s="343"/>
      <c r="L26" s="337" t="e">
        <f>#REF!/#REF!*100-100</f>
        <v>#REF!</v>
      </c>
      <c r="M26" s="337" t="e">
        <f>#REF!/#REF!*100-100</f>
        <v>#REF!</v>
      </c>
      <c r="N26" s="337" t="e">
        <f t="shared" si="0"/>
        <v>#REF!</v>
      </c>
      <c r="P26" s="337" t="e">
        <f>#REF!/D26*100-100</f>
        <v>#REF!</v>
      </c>
      <c r="Q26" s="337" t="e">
        <f>#REF!/D26*100-100</f>
        <v>#REF!</v>
      </c>
    </row>
    <row r="27" spans="1:14" s="337" customFormat="1" ht="48.75" customHeight="1">
      <c r="A27" s="338">
        <v>25</v>
      </c>
      <c r="B27" s="344">
        <v>4.51</v>
      </c>
      <c r="C27" s="340">
        <v>2362</v>
      </c>
      <c r="D27" s="341">
        <f t="shared" si="1"/>
        <v>10653</v>
      </c>
      <c r="E27" s="343"/>
      <c r="F27" s="343"/>
      <c r="G27" s="343"/>
      <c r="H27" s="343"/>
      <c r="I27" s="343"/>
      <c r="J27" s="343"/>
      <c r="K27" s="343"/>
      <c r="L27" s="337" t="e">
        <f>#REF!/#REF!*100-100</f>
        <v>#REF!</v>
      </c>
      <c r="M27" s="337" t="e">
        <f>#REF!/#REF!*100-100</f>
        <v>#REF!</v>
      </c>
      <c r="N27" s="337" t="e">
        <f t="shared" si="0"/>
        <v>#REF!</v>
      </c>
    </row>
    <row r="28" ht="35.25">
      <c r="D28" s="345"/>
    </row>
    <row r="29" spans="4:11" ht="35.25">
      <c r="D29" s="345"/>
      <c r="E29" s="346"/>
      <c r="F29" s="346"/>
      <c r="G29" s="346"/>
      <c r="H29" s="346"/>
      <c r="I29" s="346"/>
      <c r="J29" s="346"/>
      <c r="K29" s="346"/>
    </row>
    <row r="30" ht="35.25">
      <c r="D30" s="345"/>
    </row>
    <row r="31" ht="35.25">
      <c r="D31" s="345"/>
    </row>
    <row r="32" ht="35.25">
      <c r="D32" s="347"/>
    </row>
  </sheetData>
  <sheetProtection/>
  <mergeCells count="1">
    <mergeCell ref="A1:D1"/>
  </mergeCells>
  <printOptions/>
  <pageMargins left="0.35433070866141736" right="0.7086614173228347" top="0.2362204724409449" bottom="0.2362204724409449" header="0.31496062992125984" footer="0.31496062992125984"/>
  <pageSetup horizontalDpi="600" verticalDpi="600" orientation="portrait" paperSize="9" scale="55" r:id="rId1"/>
</worksheet>
</file>

<file path=xl/worksheets/sheet27.xml><?xml version="1.0" encoding="utf-8"?>
<worksheet xmlns="http://schemas.openxmlformats.org/spreadsheetml/2006/main" xmlns:r="http://schemas.openxmlformats.org/officeDocument/2006/relationships">
  <dimension ref="A1:R56"/>
  <sheetViews>
    <sheetView zoomScalePageLayoutView="0" workbookViewId="0" topLeftCell="A1">
      <selection activeCell="I52" sqref="I52"/>
    </sheetView>
  </sheetViews>
  <sheetFormatPr defaultColWidth="9.140625" defaultRowHeight="12.75"/>
  <cols>
    <col min="1" max="1" width="5.00390625" style="25" customWidth="1"/>
    <col min="2" max="2" width="46.140625" style="25" customWidth="1"/>
    <col min="3" max="3" width="12.8515625" style="25" customWidth="1"/>
    <col min="4" max="4" width="15.00390625" style="25" hidden="1" customWidth="1"/>
    <col min="5" max="5" width="12.57421875" style="25" customWidth="1"/>
    <col min="6" max="6" width="10.7109375" style="25" customWidth="1"/>
    <col min="7" max="7" width="11.140625" style="25" customWidth="1"/>
    <col min="8" max="8" width="10.28125" style="25" customWidth="1"/>
    <col min="9" max="9" width="11.421875" style="25" customWidth="1"/>
    <col min="10" max="10" width="10.8515625" style="25" customWidth="1"/>
    <col min="11" max="11" width="9.28125" style="25" customWidth="1"/>
    <col min="12" max="16384" width="9.140625" style="350" customWidth="1"/>
  </cols>
  <sheetData>
    <row r="1" spans="1:11" ht="29.25" customHeight="1">
      <c r="A1" s="739" t="s">
        <v>640</v>
      </c>
      <c r="B1" s="739"/>
      <c r="C1" s="739"/>
      <c r="D1" s="739"/>
      <c r="E1" s="739"/>
      <c r="F1" s="739"/>
      <c r="G1" s="739"/>
      <c r="H1" s="739"/>
      <c r="I1" s="739"/>
      <c r="J1" s="739"/>
      <c r="K1" s="739"/>
    </row>
    <row r="2" spans="1:11" s="353" customFormat="1" ht="76.5" customHeight="1">
      <c r="A2" s="351" t="s">
        <v>142</v>
      </c>
      <c r="B2" s="351" t="s">
        <v>547</v>
      </c>
      <c r="C2" s="351" t="s">
        <v>548</v>
      </c>
      <c r="D2" s="54" t="s">
        <v>549</v>
      </c>
      <c r="E2" s="54" t="s">
        <v>550</v>
      </c>
      <c r="F2" s="351">
        <v>2210</v>
      </c>
      <c r="G2" s="351" t="s">
        <v>551</v>
      </c>
      <c r="H2" s="352" t="s">
        <v>552</v>
      </c>
      <c r="I2" s="352" t="s">
        <v>553</v>
      </c>
      <c r="J2" s="352" t="s">
        <v>554</v>
      </c>
      <c r="K2" s="352">
        <v>2250</v>
      </c>
    </row>
    <row r="3" spans="1:18" ht="30.75" customHeight="1">
      <c r="A3" s="16"/>
      <c r="B3" s="354" t="s">
        <v>555</v>
      </c>
      <c r="C3" s="16"/>
      <c r="D3" s="16"/>
      <c r="E3" s="16"/>
      <c r="F3" s="16"/>
      <c r="G3" s="16"/>
      <c r="H3" s="355"/>
      <c r="I3" s="355"/>
      <c r="J3" s="355"/>
      <c r="K3" s="355"/>
      <c r="L3" s="408"/>
      <c r="M3" s="408"/>
      <c r="N3" s="408"/>
      <c r="O3" s="408"/>
      <c r="P3" s="408"/>
      <c r="Q3" s="408"/>
      <c r="R3" s="408"/>
    </row>
    <row r="4" spans="1:18" ht="30.75" customHeight="1">
      <c r="A4" s="16">
        <v>1</v>
      </c>
      <c r="B4" s="356" t="s">
        <v>563</v>
      </c>
      <c r="C4" s="16" t="s">
        <v>191</v>
      </c>
      <c r="D4" s="16"/>
      <c r="E4" s="16">
        <f aca="true" t="shared" si="0" ref="E4:E14">F4+G4+H4+I4+J4+K4</f>
        <v>1500</v>
      </c>
      <c r="F4" s="16">
        <v>1500</v>
      </c>
      <c r="G4" s="16"/>
      <c r="H4" s="355"/>
      <c r="I4" s="355"/>
      <c r="J4" s="355"/>
      <c r="K4" s="355"/>
      <c r="L4" s="408" t="s">
        <v>624</v>
      </c>
      <c r="M4" s="408"/>
      <c r="N4" s="408"/>
      <c r="O4" s="408"/>
      <c r="P4" s="408"/>
      <c r="Q4" s="408"/>
      <c r="R4" s="408"/>
    </row>
    <row r="5" spans="1:18" ht="30.75" customHeight="1">
      <c r="A5" s="16">
        <v>2</v>
      </c>
      <c r="B5" s="356" t="s">
        <v>577</v>
      </c>
      <c r="C5" s="356" t="s">
        <v>191</v>
      </c>
      <c r="D5" s="16"/>
      <c r="E5" s="16">
        <f t="shared" si="0"/>
        <v>1700</v>
      </c>
      <c r="F5" s="16">
        <v>1700</v>
      </c>
      <c r="G5" s="16"/>
      <c r="H5" s="355"/>
      <c r="I5" s="355"/>
      <c r="J5" s="355"/>
      <c r="K5" s="355"/>
      <c r="L5" s="734" t="s">
        <v>599</v>
      </c>
      <c r="M5" s="735"/>
      <c r="N5" s="416"/>
      <c r="O5" s="416"/>
      <c r="P5" s="416"/>
      <c r="Q5" s="408"/>
      <c r="R5" s="408"/>
    </row>
    <row r="6" spans="1:18" ht="30.75" customHeight="1">
      <c r="A6" s="16">
        <v>3</v>
      </c>
      <c r="B6" s="356" t="s">
        <v>558</v>
      </c>
      <c r="C6" s="356" t="s">
        <v>559</v>
      </c>
      <c r="D6" s="16"/>
      <c r="E6" s="16">
        <f t="shared" si="0"/>
        <v>1500</v>
      </c>
      <c r="F6" s="16">
        <v>1500</v>
      </c>
      <c r="G6" s="16"/>
      <c r="H6" s="355"/>
      <c r="I6" s="355"/>
      <c r="J6" s="355"/>
      <c r="K6" s="355"/>
      <c r="L6" s="408" t="s">
        <v>624</v>
      </c>
      <c r="M6" s="408"/>
      <c r="N6" s="408"/>
      <c r="O6" s="408"/>
      <c r="P6" s="408"/>
      <c r="Q6" s="408"/>
      <c r="R6" s="408"/>
    </row>
    <row r="7" spans="1:18" ht="30.75" customHeight="1">
      <c r="A7" s="16">
        <v>4</v>
      </c>
      <c r="B7" s="356" t="s">
        <v>564</v>
      </c>
      <c r="C7" s="356" t="s">
        <v>565</v>
      </c>
      <c r="D7" s="16"/>
      <c r="E7" s="16">
        <f t="shared" si="0"/>
        <v>2500</v>
      </c>
      <c r="F7" s="16">
        <v>2500</v>
      </c>
      <c r="G7" s="16"/>
      <c r="H7" s="355"/>
      <c r="I7" s="355"/>
      <c r="J7" s="355"/>
      <c r="K7" s="355"/>
      <c r="L7" s="408" t="s">
        <v>628</v>
      </c>
      <c r="M7" s="408"/>
      <c r="N7" s="408"/>
      <c r="O7" s="408"/>
      <c r="P7" s="408"/>
      <c r="Q7" s="408"/>
      <c r="R7" s="408"/>
    </row>
    <row r="8" spans="1:18" ht="30.75" customHeight="1">
      <c r="A8" s="16">
        <v>5</v>
      </c>
      <c r="B8" s="356" t="s">
        <v>588</v>
      </c>
      <c r="C8" s="356" t="s">
        <v>559</v>
      </c>
      <c r="D8" s="16"/>
      <c r="E8" s="16">
        <f t="shared" si="0"/>
        <v>2500</v>
      </c>
      <c r="F8" s="16">
        <v>2500</v>
      </c>
      <c r="G8" s="16"/>
      <c r="H8" s="355"/>
      <c r="I8" s="355"/>
      <c r="J8" s="355"/>
      <c r="K8" s="355"/>
      <c r="L8" s="408" t="s">
        <v>628</v>
      </c>
      <c r="M8" s="408"/>
      <c r="N8" s="408"/>
      <c r="O8" s="408"/>
      <c r="P8" s="408"/>
      <c r="Q8" s="408"/>
      <c r="R8" s="408"/>
    </row>
    <row r="9" spans="1:18" ht="30.75" customHeight="1">
      <c r="A9" s="16">
        <v>6</v>
      </c>
      <c r="B9" s="356" t="s">
        <v>566</v>
      </c>
      <c r="C9" s="356" t="s">
        <v>567</v>
      </c>
      <c r="D9" s="16"/>
      <c r="E9" s="16">
        <f t="shared" si="0"/>
        <v>2500</v>
      </c>
      <c r="F9" s="16">
        <v>2500</v>
      </c>
      <c r="G9" s="16"/>
      <c r="H9" s="355"/>
      <c r="I9" s="355"/>
      <c r="J9" s="355"/>
      <c r="K9" s="355"/>
      <c r="L9" s="408" t="s">
        <v>628</v>
      </c>
      <c r="M9" s="408"/>
      <c r="N9" s="408"/>
      <c r="O9" s="408"/>
      <c r="P9" s="408"/>
      <c r="Q9" s="408"/>
      <c r="R9" s="408"/>
    </row>
    <row r="10" spans="1:18" ht="30.75" customHeight="1">
      <c r="A10" s="16">
        <v>7</v>
      </c>
      <c r="B10" s="356" t="s">
        <v>568</v>
      </c>
      <c r="C10" s="356" t="s">
        <v>567</v>
      </c>
      <c r="D10" s="16"/>
      <c r="E10" s="16">
        <f t="shared" si="0"/>
        <v>1000</v>
      </c>
      <c r="F10" s="16">
        <v>1000</v>
      </c>
      <c r="G10" s="16"/>
      <c r="H10" s="355"/>
      <c r="I10" s="355"/>
      <c r="J10" s="355"/>
      <c r="K10" s="355"/>
      <c r="L10" s="408" t="s">
        <v>626</v>
      </c>
      <c r="M10" s="408"/>
      <c r="N10" s="408"/>
      <c r="O10" s="408"/>
      <c r="P10" s="408"/>
      <c r="Q10" s="408"/>
      <c r="R10" s="408"/>
    </row>
    <row r="11" spans="1:18" ht="30.75" customHeight="1">
      <c r="A11" s="16"/>
      <c r="B11" s="356" t="s">
        <v>668</v>
      </c>
      <c r="C11" s="356" t="s">
        <v>193</v>
      </c>
      <c r="D11" s="16"/>
      <c r="E11" s="16">
        <f t="shared" si="0"/>
        <v>1000</v>
      </c>
      <c r="F11" s="16">
        <v>1000</v>
      </c>
      <c r="G11" s="16"/>
      <c r="H11" s="355"/>
      <c r="I11" s="355"/>
      <c r="J11" s="355"/>
      <c r="K11" s="355"/>
      <c r="L11" s="408" t="s">
        <v>626</v>
      </c>
      <c r="M11" s="408"/>
      <c r="N11" s="408"/>
      <c r="O11" s="408"/>
      <c r="P11" s="408"/>
      <c r="Q11" s="408"/>
      <c r="R11" s="408"/>
    </row>
    <row r="12" spans="1:18" ht="30.75" customHeight="1">
      <c r="A12" s="16">
        <v>8</v>
      </c>
      <c r="B12" s="356" t="s">
        <v>569</v>
      </c>
      <c r="C12" s="356" t="s">
        <v>193</v>
      </c>
      <c r="D12" s="357"/>
      <c r="E12" s="357">
        <f t="shared" si="0"/>
        <v>75</v>
      </c>
      <c r="F12" s="358">
        <v>75</v>
      </c>
      <c r="G12" s="403"/>
      <c r="H12" s="355"/>
      <c r="I12" s="355"/>
      <c r="J12" s="355"/>
      <c r="K12" s="355"/>
      <c r="L12" s="728" t="s">
        <v>663</v>
      </c>
      <c r="M12" s="729"/>
      <c r="N12" s="416"/>
      <c r="O12" s="416"/>
      <c r="P12" s="416"/>
      <c r="Q12" s="408"/>
      <c r="R12" s="408"/>
    </row>
    <row r="13" spans="1:18" ht="30.75" customHeight="1">
      <c r="A13" s="16">
        <v>9</v>
      </c>
      <c r="B13" s="356" t="s">
        <v>570</v>
      </c>
      <c r="C13" s="356" t="s">
        <v>194</v>
      </c>
      <c r="D13" s="357"/>
      <c r="E13" s="357">
        <f t="shared" si="0"/>
        <v>1250</v>
      </c>
      <c r="F13" s="358">
        <v>1250</v>
      </c>
      <c r="G13" s="16"/>
      <c r="H13" s="355"/>
      <c r="I13" s="355"/>
      <c r="J13" s="355"/>
      <c r="K13" s="355"/>
      <c r="L13" s="408" t="s">
        <v>664</v>
      </c>
      <c r="M13" s="408"/>
      <c r="N13" s="408"/>
      <c r="O13" s="408"/>
      <c r="P13" s="408"/>
      <c r="Q13" s="408"/>
      <c r="R13" s="408"/>
    </row>
    <row r="14" spans="1:18" ht="30.75" customHeight="1">
      <c r="A14" s="16">
        <v>10</v>
      </c>
      <c r="B14" s="356" t="s">
        <v>641</v>
      </c>
      <c r="C14" s="356" t="s">
        <v>193</v>
      </c>
      <c r="D14" s="357"/>
      <c r="E14" s="357">
        <f t="shared" si="0"/>
        <v>500</v>
      </c>
      <c r="F14" s="358">
        <v>500</v>
      </c>
      <c r="G14" s="403"/>
      <c r="H14" s="355"/>
      <c r="I14" s="355"/>
      <c r="J14" s="355"/>
      <c r="K14" s="355"/>
      <c r="L14" s="718" t="s">
        <v>665</v>
      </c>
      <c r="M14" s="722"/>
      <c r="N14" s="417"/>
      <c r="O14" s="417"/>
      <c r="P14" s="417"/>
      <c r="Q14" s="408"/>
      <c r="R14" s="408"/>
    </row>
    <row r="15" spans="1:18" ht="48.75" customHeight="1">
      <c r="A15" s="355">
        <v>11</v>
      </c>
      <c r="B15" s="356" t="s">
        <v>589</v>
      </c>
      <c r="C15" s="356" t="s">
        <v>567</v>
      </c>
      <c r="D15" s="357"/>
      <c r="E15" s="357">
        <f aca="true" t="shared" si="1" ref="E15:E20">F15+G15+H15+I15+J15+K15</f>
        <v>43296</v>
      </c>
      <c r="F15" s="358">
        <v>10000</v>
      </c>
      <c r="G15" s="357">
        <v>23296</v>
      </c>
      <c r="H15" s="357"/>
      <c r="I15" s="357"/>
      <c r="J15" s="357">
        <v>10000</v>
      </c>
      <c r="K15" s="357"/>
      <c r="L15" s="720" t="s">
        <v>666</v>
      </c>
      <c r="M15" s="727"/>
      <c r="N15" s="409"/>
      <c r="O15" s="409"/>
      <c r="P15" s="409"/>
      <c r="Q15" s="408"/>
      <c r="R15" s="408"/>
    </row>
    <row r="16" spans="1:18" ht="38.25" customHeight="1">
      <c r="A16" s="355">
        <v>12</v>
      </c>
      <c r="B16" s="356" t="s">
        <v>575</v>
      </c>
      <c r="C16" s="356" t="s">
        <v>591</v>
      </c>
      <c r="D16" s="357"/>
      <c r="E16" s="357">
        <f t="shared" si="1"/>
        <v>10250</v>
      </c>
      <c r="F16" s="357">
        <v>250</v>
      </c>
      <c r="G16" s="357"/>
      <c r="H16" s="357"/>
      <c r="I16" s="357"/>
      <c r="J16" s="357">
        <v>10000</v>
      </c>
      <c r="K16" s="357"/>
      <c r="L16" s="720" t="s">
        <v>667</v>
      </c>
      <c r="M16" s="727"/>
      <c r="N16" s="409"/>
      <c r="O16" s="409"/>
      <c r="P16" s="409"/>
      <c r="Q16" s="408"/>
      <c r="R16" s="408"/>
    </row>
    <row r="17" spans="1:18" ht="33" customHeight="1">
      <c r="A17" s="355">
        <v>13</v>
      </c>
      <c r="B17" s="356" t="s">
        <v>573</v>
      </c>
      <c r="C17" s="356" t="s">
        <v>574</v>
      </c>
      <c r="D17" s="357"/>
      <c r="E17" s="357">
        <f t="shared" si="1"/>
        <v>1000</v>
      </c>
      <c r="F17" s="358">
        <v>1000</v>
      </c>
      <c r="G17" s="357"/>
      <c r="H17" s="357"/>
      <c r="I17" s="357"/>
      <c r="J17" s="357"/>
      <c r="K17" s="357"/>
      <c r="L17" s="730" t="s">
        <v>626</v>
      </c>
      <c r="M17" s="731"/>
      <c r="N17" s="419"/>
      <c r="O17" s="419"/>
      <c r="P17" s="419"/>
      <c r="Q17" s="408"/>
      <c r="R17" s="408"/>
    </row>
    <row r="18" spans="1:18" ht="36" customHeight="1">
      <c r="A18" s="355">
        <v>14</v>
      </c>
      <c r="B18" s="356" t="s">
        <v>572</v>
      </c>
      <c r="C18" s="356" t="s">
        <v>196</v>
      </c>
      <c r="D18" s="357"/>
      <c r="E18" s="357">
        <f t="shared" si="1"/>
        <v>265560</v>
      </c>
      <c r="F18" s="358">
        <v>90000</v>
      </c>
      <c r="G18" s="357">
        <v>66560</v>
      </c>
      <c r="H18" s="357"/>
      <c r="I18" s="357">
        <v>10000</v>
      </c>
      <c r="J18" s="357">
        <v>99000</v>
      </c>
      <c r="K18" s="357"/>
      <c r="L18" s="720" t="s">
        <v>674</v>
      </c>
      <c r="M18" s="727"/>
      <c r="N18" s="727"/>
      <c r="O18" s="727"/>
      <c r="P18" s="727"/>
      <c r="Q18" s="727"/>
      <c r="R18" s="409"/>
    </row>
    <row r="19" spans="1:18" ht="33" customHeight="1">
      <c r="A19" s="355">
        <v>15</v>
      </c>
      <c r="B19" s="356" t="s">
        <v>590</v>
      </c>
      <c r="C19" s="356" t="s">
        <v>199</v>
      </c>
      <c r="D19" s="357"/>
      <c r="E19" s="357">
        <f t="shared" si="1"/>
        <v>1500</v>
      </c>
      <c r="F19" s="358">
        <v>1500</v>
      </c>
      <c r="G19" s="357"/>
      <c r="H19" s="357"/>
      <c r="I19" s="357"/>
      <c r="J19" s="357"/>
      <c r="K19" s="357"/>
      <c r="L19" s="723" t="s">
        <v>624</v>
      </c>
      <c r="M19" s="724"/>
      <c r="N19" s="418"/>
      <c r="O19" s="418"/>
      <c r="P19" s="418"/>
      <c r="Q19" s="408"/>
      <c r="R19" s="408"/>
    </row>
    <row r="20" spans="1:18" ht="33" customHeight="1">
      <c r="A20" s="355">
        <v>16</v>
      </c>
      <c r="B20" s="356" t="s">
        <v>592</v>
      </c>
      <c r="C20" s="356" t="s">
        <v>199</v>
      </c>
      <c r="D20" s="357"/>
      <c r="E20" s="357">
        <f t="shared" si="1"/>
        <v>3000</v>
      </c>
      <c r="F20" s="358">
        <v>3000</v>
      </c>
      <c r="G20" s="357"/>
      <c r="H20" s="357"/>
      <c r="I20" s="357"/>
      <c r="J20" s="357"/>
      <c r="K20" s="357"/>
      <c r="L20" s="408" t="s">
        <v>625</v>
      </c>
      <c r="M20" s="408"/>
      <c r="N20" s="408"/>
      <c r="O20" s="408"/>
      <c r="P20" s="408"/>
      <c r="Q20" s="408"/>
      <c r="R20" s="408"/>
    </row>
    <row r="21" spans="1:18" ht="33" customHeight="1">
      <c r="A21" s="355">
        <v>19</v>
      </c>
      <c r="B21" s="359" t="s">
        <v>571</v>
      </c>
      <c r="C21" s="356" t="s">
        <v>200</v>
      </c>
      <c r="D21" s="357"/>
      <c r="E21" s="357">
        <f aca="true" t="shared" si="2" ref="E21:E28">F21+G21+H21+I21+J21+K21</f>
        <v>9656</v>
      </c>
      <c r="F21" s="358">
        <v>3000</v>
      </c>
      <c r="G21" s="357">
        <v>6656</v>
      </c>
      <c r="H21" s="357"/>
      <c r="I21" s="357"/>
      <c r="J21" s="357"/>
      <c r="K21" s="357"/>
      <c r="L21" s="736" t="s">
        <v>688</v>
      </c>
      <c r="M21" s="737"/>
      <c r="N21" s="737"/>
      <c r="O21" s="408"/>
      <c r="P21" s="408"/>
      <c r="Q21" s="408"/>
      <c r="R21" s="408"/>
    </row>
    <row r="22" spans="1:18" ht="33" customHeight="1">
      <c r="A22" s="355">
        <v>20</v>
      </c>
      <c r="B22" s="356" t="s">
        <v>561</v>
      </c>
      <c r="C22" s="356" t="s">
        <v>201</v>
      </c>
      <c r="D22" s="355"/>
      <c r="E22" s="357">
        <f t="shared" si="2"/>
        <v>12984</v>
      </c>
      <c r="F22" s="357">
        <v>3000</v>
      </c>
      <c r="G22" s="357">
        <v>9984</v>
      </c>
      <c r="H22" s="357"/>
      <c r="I22" s="357"/>
      <c r="J22" s="357"/>
      <c r="K22" s="357"/>
      <c r="L22" s="725" t="s">
        <v>689</v>
      </c>
      <c r="M22" s="726"/>
      <c r="N22" s="726"/>
      <c r="O22" s="408"/>
      <c r="P22" s="408"/>
      <c r="Q22" s="408"/>
      <c r="R22" s="408"/>
    </row>
    <row r="23" spans="1:18" ht="33" customHeight="1">
      <c r="A23" s="355">
        <v>21</v>
      </c>
      <c r="B23" s="356" t="s">
        <v>576</v>
      </c>
      <c r="C23" s="356" t="s">
        <v>202</v>
      </c>
      <c r="D23" s="357"/>
      <c r="E23" s="357">
        <f t="shared" si="2"/>
        <v>500</v>
      </c>
      <c r="F23" s="357">
        <v>500</v>
      </c>
      <c r="G23" s="357"/>
      <c r="H23" s="357"/>
      <c r="I23" s="357"/>
      <c r="J23" s="357"/>
      <c r="K23" s="357"/>
      <c r="L23" s="408" t="s">
        <v>642</v>
      </c>
      <c r="M23" s="408"/>
      <c r="N23" s="408"/>
      <c r="O23" s="408"/>
      <c r="P23" s="408"/>
      <c r="Q23" s="408"/>
      <c r="R23" s="408"/>
    </row>
    <row r="24" spans="1:18" ht="33" customHeight="1">
      <c r="A24" s="355">
        <v>22</v>
      </c>
      <c r="B24" s="356" t="s">
        <v>556</v>
      </c>
      <c r="C24" s="356" t="s">
        <v>557</v>
      </c>
      <c r="D24" s="355"/>
      <c r="E24" s="357">
        <f t="shared" si="2"/>
        <v>3500</v>
      </c>
      <c r="F24" s="357">
        <v>3500</v>
      </c>
      <c r="G24" s="357"/>
      <c r="H24" s="357"/>
      <c r="I24" s="357"/>
      <c r="J24" s="357"/>
      <c r="K24" s="357"/>
      <c r="L24" s="408" t="s">
        <v>627</v>
      </c>
      <c r="M24" s="408"/>
      <c r="N24" s="408"/>
      <c r="O24" s="408"/>
      <c r="P24" s="408"/>
      <c r="Q24" s="408"/>
      <c r="R24" s="408"/>
    </row>
    <row r="25" spans="1:18" ht="33" customHeight="1">
      <c r="A25" s="355"/>
      <c r="B25" s="360" t="s">
        <v>669</v>
      </c>
      <c r="C25" s="360" t="s">
        <v>670</v>
      </c>
      <c r="D25" s="364"/>
      <c r="E25" s="357">
        <f t="shared" si="2"/>
        <v>500</v>
      </c>
      <c r="F25" s="361">
        <v>500</v>
      </c>
      <c r="G25" s="361"/>
      <c r="H25" s="361"/>
      <c r="I25" s="361"/>
      <c r="J25" s="361"/>
      <c r="K25" s="357"/>
      <c r="L25" s="408" t="s">
        <v>642</v>
      </c>
      <c r="M25" s="408"/>
      <c r="N25" s="408"/>
      <c r="O25" s="408"/>
      <c r="P25" s="408"/>
      <c r="Q25" s="408"/>
      <c r="R25" s="408"/>
    </row>
    <row r="26" spans="1:18" ht="63.75" customHeight="1">
      <c r="A26" s="355">
        <v>23</v>
      </c>
      <c r="B26" s="360" t="s">
        <v>578</v>
      </c>
      <c r="C26" s="360" t="s">
        <v>202</v>
      </c>
      <c r="D26" s="361"/>
      <c r="E26" s="357">
        <f t="shared" si="2"/>
        <v>1000</v>
      </c>
      <c r="F26" s="361">
        <v>1000</v>
      </c>
      <c r="G26" s="361"/>
      <c r="H26" s="361"/>
      <c r="I26" s="361"/>
      <c r="J26" s="361"/>
      <c r="K26" s="357"/>
      <c r="L26" s="732" t="s">
        <v>626</v>
      </c>
      <c r="M26" s="733"/>
      <c r="N26" s="420"/>
      <c r="O26" s="420"/>
      <c r="P26" s="420"/>
      <c r="Q26" s="420"/>
      <c r="R26" s="408"/>
    </row>
    <row r="27" spans="1:18" ht="36.75" customHeight="1">
      <c r="A27" s="355">
        <v>24</v>
      </c>
      <c r="B27" s="356" t="s">
        <v>560</v>
      </c>
      <c r="C27" s="356" t="s">
        <v>202</v>
      </c>
      <c r="D27" s="355"/>
      <c r="E27" s="357">
        <f t="shared" si="2"/>
        <v>4000</v>
      </c>
      <c r="F27" s="357">
        <v>4000</v>
      </c>
      <c r="G27" s="357"/>
      <c r="H27" s="355"/>
      <c r="I27" s="357"/>
      <c r="J27" s="357"/>
      <c r="K27" s="357"/>
      <c r="L27" s="408" t="s">
        <v>629</v>
      </c>
      <c r="M27" s="408"/>
      <c r="N27" s="408"/>
      <c r="O27" s="408"/>
      <c r="P27" s="408"/>
      <c r="Q27" s="408"/>
      <c r="R27" s="408"/>
    </row>
    <row r="28" spans="1:18" ht="30.75" customHeight="1">
      <c r="A28" s="355">
        <v>25</v>
      </c>
      <c r="B28" s="356" t="s">
        <v>562</v>
      </c>
      <c r="C28" s="356" t="s">
        <v>202</v>
      </c>
      <c r="D28" s="355"/>
      <c r="E28" s="357">
        <f t="shared" si="2"/>
        <v>100</v>
      </c>
      <c r="F28" s="357">
        <v>100</v>
      </c>
      <c r="G28" s="357"/>
      <c r="H28" s="355"/>
      <c r="I28" s="357"/>
      <c r="J28" s="357"/>
      <c r="K28" s="357"/>
      <c r="L28" s="408" t="s">
        <v>630</v>
      </c>
      <c r="M28" s="408"/>
      <c r="N28" s="408"/>
      <c r="O28" s="408"/>
      <c r="P28" s="408"/>
      <c r="Q28" s="408"/>
      <c r="R28" s="408"/>
    </row>
    <row r="29" spans="1:18" ht="24.75" customHeight="1">
      <c r="A29" s="362"/>
      <c r="B29" s="363" t="s">
        <v>148</v>
      </c>
      <c r="C29" s="364"/>
      <c r="D29" s="361"/>
      <c r="E29" s="365">
        <f aca="true" t="shared" si="3" ref="E29:K29">SUM(E4:E28)</f>
        <v>372871</v>
      </c>
      <c r="F29" s="365">
        <f t="shared" si="3"/>
        <v>137375</v>
      </c>
      <c r="G29" s="365">
        <f t="shared" si="3"/>
        <v>106496</v>
      </c>
      <c r="H29" s="365">
        <f t="shared" si="3"/>
        <v>0</v>
      </c>
      <c r="I29" s="365">
        <f t="shared" si="3"/>
        <v>10000</v>
      </c>
      <c r="J29" s="365">
        <f t="shared" si="3"/>
        <v>119000</v>
      </c>
      <c r="K29" s="365">
        <f t="shared" si="3"/>
        <v>0</v>
      </c>
      <c r="L29" s="408"/>
      <c r="M29" s="408"/>
      <c r="N29" s="408"/>
      <c r="O29" s="408"/>
      <c r="P29" s="408"/>
      <c r="Q29" s="408"/>
      <c r="R29" s="408"/>
    </row>
    <row r="30" spans="1:18" ht="16.5" customHeight="1" hidden="1">
      <c r="A30" s="364"/>
      <c r="B30" s="366" t="s">
        <v>579</v>
      </c>
      <c r="C30" s="364"/>
      <c r="D30" s="361">
        <f>E30*1.059</f>
        <v>0</v>
      </c>
      <c r="E30" s="361"/>
      <c r="F30" s="361"/>
      <c r="G30" s="361"/>
      <c r="H30" s="361"/>
      <c r="I30" s="361"/>
      <c r="J30" s="361"/>
      <c r="K30" s="361"/>
      <c r="L30" s="408"/>
      <c r="M30" s="408"/>
      <c r="N30" s="408"/>
      <c r="O30" s="408"/>
      <c r="P30" s="408"/>
      <c r="Q30" s="408"/>
      <c r="R30" s="408"/>
    </row>
    <row r="31" spans="1:18" ht="39.75" customHeight="1" hidden="1">
      <c r="A31" s="355">
        <v>1</v>
      </c>
      <c r="B31" s="356"/>
      <c r="C31" s="355"/>
      <c r="D31" s="357"/>
      <c r="E31" s="357">
        <f aca="true" t="shared" si="4" ref="E31:E36">F31+G31+H31+I31+J31+K31</f>
        <v>0</v>
      </c>
      <c r="F31" s="367"/>
      <c r="G31" s="367"/>
      <c r="H31" s="357"/>
      <c r="I31" s="357"/>
      <c r="J31" s="357"/>
      <c r="K31" s="357"/>
      <c r="L31" s="409"/>
      <c r="M31" s="408"/>
      <c r="N31" s="408"/>
      <c r="O31" s="408"/>
      <c r="P31" s="408"/>
      <c r="Q31" s="408"/>
      <c r="R31" s="408"/>
    </row>
    <row r="32" spans="1:18" ht="18.75" hidden="1">
      <c r="A32" s="355">
        <f>A31+1</f>
        <v>2</v>
      </c>
      <c r="B32" s="356"/>
      <c r="C32" s="355"/>
      <c r="D32" s="357"/>
      <c r="E32" s="357">
        <f t="shared" si="4"/>
        <v>0</v>
      </c>
      <c r="F32" s="367"/>
      <c r="G32" s="367"/>
      <c r="H32" s="357"/>
      <c r="I32" s="357"/>
      <c r="J32" s="357"/>
      <c r="K32" s="357"/>
      <c r="L32" s="408"/>
      <c r="M32" s="408"/>
      <c r="N32" s="408"/>
      <c r="O32" s="408"/>
      <c r="P32" s="408"/>
      <c r="Q32" s="408"/>
      <c r="R32" s="408"/>
    </row>
    <row r="33" spans="1:18" ht="42" customHeight="1" hidden="1">
      <c r="A33" s="355">
        <f>A32+1</f>
        <v>3</v>
      </c>
      <c r="B33" s="356"/>
      <c r="C33" s="355"/>
      <c r="D33" s="357"/>
      <c r="E33" s="357">
        <f t="shared" si="4"/>
        <v>0</v>
      </c>
      <c r="F33" s="367"/>
      <c r="G33" s="367"/>
      <c r="H33" s="357"/>
      <c r="I33" s="357"/>
      <c r="J33" s="368"/>
      <c r="K33" s="357"/>
      <c r="L33" s="410"/>
      <c r="M33" s="408"/>
      <c r="N33" s="408"/>
      <c r="O33" s="408"/>
      <c r="P33" s="408"/>
      <c r="Q33" s="408"/>
      <c r="R33" s="408"/>
    </row>
    <row r="34" spans="1:18" ht="42" customHeight="1" hidden="1">
      <c r="A34" s="355">
        <f>A33+1</f>
        <v>4</v>
      </c>
      <c r="B34" s="356"/>
      <c r="C34" s="355"/>
      <c r="D34" s="357"/>
      <c r="E34" s="357">
        <f t="shared" si="4"/>
        <v>0</v>
      </c>
      <c r="F34" s="357"/>
      <c r="G34" s="367"/>
      <c r="H34" s="357"/>
      <c r="I34" s="357"/>
      <c r="J34" s="357"/>
      <c r="K34" s="357"/>
      <c r="L34" s="408"/>
      <c r="M34" s="408"/>
      <c r="N34" s="408"/>
      <c r="O34" s="408"/>
      <c r="P34" s="408"/>
      <c r="Q34" s="408"/>
      <c r="R34" s="408"/>
    </row>
    <row r="35" spans="1:18" ht="30" customHeight="1" hidden="1">
      <c r="A35" s="355">
        <f>A34+1</f>
        <v>5</v>
      </c>
      <c r="B35" s="356"/>
      <c r="C35" s="355"/>
      <c r="D35" s="357"/>
      <c r="E35" s="357">
        <f t="shared" si="4"/>
        <v>0</v>
      </c>
      <c r="F35" s="357"/>
      <c r="G35" s="357"/>
      <c r="H35" s="357"/>
      <c r="I35" s="357"/>
      <c r="J35" s="367"/>
      <c r="K35" s="357"/>
      <c r="L35" s="408"/>
      <c r="M35" s="408"/>
      <c r="N35" s="408"/>
      <c r="O35" s="408"/>
      <c r="P35" s="408"/>
      <c r="Q35" s="408"/>
      <c r="R35" s="408"/>
    </row>
    <row r="36" spans="1:18" ht="36.75" customHeight="1" hidden="1" thickBot="1">
      <c r="A36" s="355">
        <f>A35+1</f>
        <v>6</v>
      </c>
      <c r="B36" s="369"/>
      <c r="C36" s="370"/>
      <c r="D36" s="371"/>
      <c r="E36" s="357">
        <f t="shared" si="4"/>
        <v>0</v>
      </c>
      <c r="F36" s="371"/>
      <c r="G36" s="371"/>
      <c r="H36" s="371"/>
      <c r="I36" s="371"/>
      <c r="J36" s="371"/>
      <c r="K36" s="371"/>
      <c r="L36" s="408"/>
      <c r="M36" s="408"/>
      <c r="N36" s="408"/>
      <c r="O36" s="408"/>
      <c r="P36" s="408"/>
      <c r="Q36" s="408"/>
      <c r="R36" s="408"/>
    </row>
    <row r="37" spans="1:18" ht="19.5" hidden="1" thickBot="1">
      <c r="A37" s="740" t="s">
        <v>148</v>
      </c>
      <c r="B37" s="741"/>
      <c r="C37" s="741"/>
      <c r="D37" s="372">
        <f>SUM(D29:D36)</f>
        <v>0</v>
      </c>
      <c r="E37" s="372">
        <f aca="true" t="shared" si="5" ref="E37:K37">SUM(E31:E36)</f>
        <v>0</v>
      </c>
      <c r="F37" s="373">
        <f t="shared" si="5"/>
        <v>0</v>
      </c>
      <c r="G37" s="373">
        <f t="shared" si="5"/>
        <v>0</v>
      </c>
      <c r="H37" s="372">
        <f t="shared" si="5"/>
        <v>0</v>
      </c>
      <c r="I37" s="372">
        <f t="shared" si="5"/>
        <v>0</v>
      </c>
      <c r="J37" s="372">
        <f t="shared" si="5"/>
        <v>0</v>
      </c>
      <c r="K37" s="374">
        <f t="shared" si="5"/>
        <v>0</v>
      </c>
      <c r="L37" s="408"/>
      <c r="M37" s="408"/>
      <c r="N37" s="408"/>
      <c r="O37" s="408"/>
      <c r="P37" s="408"/>
      <c r="Q37" s="408"/>
      <c r="R37" s="408"/>
    </row>
    <row r="38" spans="1:18" ht="18.75">
      <c r="A38" s="375"/>
      <c r="B38" s="376" t="s">
        <v>580</v>
      </c>
      <c r="C38" s="377"/>
      <c r="D38" s="365"/>
      <c r="E38" s="365"/>
      <c r="F38" s="365"/>
      <c r="G38" s="365"/>
      <c r="H38" s="365"/>
      <c r="I38" s="365"/>
      <c r="J38" s="365"/>
      <c r="K38" s="365"/>
      <c r="L38" s="408"/>
      <c r="M38" s="408"/>
      <c r="N38" s="408"/>
      <c r="O38" s="408"/>
      <c r="P38" s="408"/>
      <c r="Q38" s="408"/>
      <c r="R38" s="408"/>
    </row>
    <row r="39" spans="1:18" ht="32.25" customHeight="1">
      <c r="A39" s="375"/>
      <c r="B39" s="379" t="s">
        <v>671</v>
      </c>
      <c r="C39" s="399" t="s">
        <v>199</v>
      </c>
      <c r="D39" s="365"/>
      <c r="E39" s="357">
        <f aca="true" t="shared" si="6" ref="E39:E45">F39+G39+H39+I39+J39+K39</f>
        <v>5160</v>
      </c>
      <c r="F39" s="361">
        <v>160</v>
      </c>
      <c r="G39" s="361"/>
      <c r="H39" s="361"/>
      <c r="I39" s="361"/>
      <c r="J39" s="361">
        <v>5000</v>
      </c>
      <c r="K39" s="361"/>
      <c r="L39" s="718" t="s">
        <v>687</v>
      </c>
      <c r="M39" s="719"/>
      <c r="N39" s="719"/>
      <c r="O39" s="408"/>
      <c r="P39" s="408"/>
      <c r="Q39" s="408"/>
      <c r="R39" s="408"/>
    </row>
    <row r="40" spans="1:18" ht="32.25">
      <c r="A40" s="375"/>
      <c r="B40" s="379" t="s">
        <v>672</v>
      </c>
      <c r="C40" s="399" t="s">
        <v>199</v>
      </c>
      <c r="D40" s="365"/>
      <c r="E40" s="357">
        <f t="shared" si="6"/>
        <v>510</v>
      </c>
      <c r="F40" s="361">
        <v>510</v>
      </c>
      <c r="G40" s="361"/>
      <c r="H40" s="361"/>
      <c r="I40" s="361"/>
      <c r="J40" s="361"/>
      <c r="K40" s="361"/>
      <c r="L40" s="718" t="s">
        <v>713</v>
      </c>
      <c r="M40" s="719"/>
      <c r="N40" s="719"/>
      <c r="O40" s="408"/>
      <c r="P40" s="408"/>
      <c r="Q40" s="408"/>
      <c r="R40" s="408"/>
    </row>
    <row r="41" spans="1:18" ht="48">
      <c r="A41" s="378">
        <v>1</v>
      </c>
      <c r="B41" s="379" t="s">
        <v>581</v>
      </c>
      <c r="C41" s="380" t="s">
        <v>200</v>
      </c>
      <c r="D41" s="365"/>
      <c r="E41" s="357">
        <f t="shared" si="6"/>
        <v>4070</v>
      </c>
      <c r="F41" s="361">
        <v>4070</v>
      </c>
      <c r="G41" s="365"/>
      <c r="H41" s="365"/>
      <c r="I41" s="365"/>
      <c r="J41" s="365"/>
      <c r="K41" s="365"/>
      <c r="L41" s="720" t="s">
        <v>686</v>
      </c>
      <c r="M41" s="721"/>
      <c r="N41" s="721"/>
      <c r="O41" s="408"/>
      <c r="P41" s="408"/>
      <c r="Q41" s="408"/>
      <c r="R41" s="408"/>
    </row>
    <row r="42" spans="1:18" ht="30.75" customHeight="1">
      <c r="A42" s="398">
        <v>2</v>
      </c>
      <c r="B42" s="379" t="s">
        <v>585</v>
      </c>
      <c r="C42" s="399" t="s">
        <v>201</v>
      </c>
      <c r="D42" s="361"/>
      <c r="E42" s="357">
        <f t="shared" si="6"/>
        <v>340</v>
      </c>
      <c r="F42" s="361">
        <v>340</v>
      </c>
      <c r="G42" s="361"/>
      <c r="H42" s="361"/>
      <c r="I42" s="361"/>
      <c r="J42" s="361"/>
      <c r="K42" s="361"/>
      <c r="L42" s="718" t="s">
        <v>714</v>
      </c>
      <c r="M42" s="719"/>
      <c r="N42" s="719"/>
      <c r="O42" s="408"/>
      <c r="P42" s="408"/>
      <c r="Q42" s="408"/>
      <c r="R42" s="408"/>
    </row>
    <row r="43" spans="1:18" ht="32.25">
      <c r="A43" s="398">
        <v>3</v>
      </c>
      <c r="B43" s="379" t="s">
        <v>586</v>
      </c>
      <c r="C43" s="399" t="s">
        <v>201</v>
      </c>
      <c r="D43" s="361"/>
      <c r="E43" s="357">
        <f t="shared" si="6"/>
        <v>340</v>
      </c>
      <c r="F43" s="361">
        <v>340</v>
      </c>
      <c r="G43" s="361"/>
      <c r="H43" s="361"/>
      <c r="I43" s="361"/>
      <c r="J43" s="361"/>
      <c r="K43" s="361"/>
      <c r="L43" s="718" t="s">
        <v>714</v>
      </c>
      <c r="M43" s="719"/>
      <c r="N43" s="719"/>
      <c r="O43" s="408"/>
      <c r="P43" s="408"/>
      <c r="Q43" s="408"/>
      <c r="R43" s="408"/>
    </row>
    <row r="44" spans="1:18" ht="81.75" customHeight="1">
      <c r="A44" s="398">
        <v>4</v>
      </c>
      <c r="B44" s="379" t="s">
        <v>673</v>
      </c>
      <c r="C44" s="399" t="s">
        <v>202</v>
      </c>
      <c r="D44" s="361"/>
      <c r="E44" s="357">
        <f t="shared" si="6"/>
        <v>340</v>
      </c>
      <c r="F44" s="361">
        <v>340</v>
      </c>
      <c r="G44" s="361"/>
      <c r="H44" s="361"/>
      <c r="I44" s="361"/>
      <c r="J44" s="361"/>
      <c r="K44" s="361"/>
      <c r="L44" s="718" t="s">
        <v>714</v>
      </c>
      <c r="M44" s="719"/>
      <c r="N44" s="719"/>
      <c r="O44" s="408"/>
      <c r="P44" s="408"/>
      <c r="Q44" s="408"/>
      <c r="R44" s="408"/>
    </row>
    <row r="45" spans="1:18" ht="32.25">
      <c r="A45" s="378">
        <v>5</v>
      </c>
      <c r="B45" s="379" t="s">
        <v>587</v>
      </c>
      <c r="C45" s="380" t="s">
        <v>378</v>
      </c>
      <c r="D45" s="381"/>
      <c r="E45" s="357">
        <f t="shared" si="6"/>
        <v>340</v>
      </c>
      <c r="F45" s="357">
        <v>340</v>
      </c>
      <c r="G45" s="357"/>
      <c r="H45" s="357"/>
      <c r="I45" s="357"/>
      <c r="J45" s="358"/>
      <c r="K45" s="93"/>
      <c r="L45" s="718" t="s">
        <v>714</v>
      </c>
      <c r="M45" s="719"/>
      <c r="N45" s="719"/>
      <c r="O45" s="408"/>
      <c r="P45" s="408"/>
      <c r="Q45" s="408"/>
      <c r="R45" s="408"/>
    </row>
    <row r="46" spans="1:18" ht="19.5" thickBot="1">
      <c r="A46" s="382"/>
      <c r="B46" s="742" t="s">
        <v>148</v>
      </c>
      <c r="C46" s="743"/>
      <c r="D46" s="744"/>
      <c r="E46" s="383">
        <f aca="true" t="shared" si="7" ref="E46:K46">SUM(E39:E45)</f>
        <v>11100</v>
      </c>
      <c r="F46" s="383">
        <f t="shared" si="7"/>
        <v>6100</v>
      </c>
      <c r="G46" s="383">
        <f t="shared" si="7"/>
        <v>0</v>
      </c>
      <c r="H46" s="383">
        <f t="shared" si="7"/>
        <v>0</v>
      </c>
      <c r="I46" s="383">
        <f t="shared" si="7"/>
        <v>0</v>
      </c>
      <c r="J46" s="383">
        <f t="shared" si="7"/>
        <v>5000</v>
      </c>
      <c r="K46" s="383">
        <f t="shared" si="7"/>
        <v>0</v>
      </c>
      <c r="L46" s="408"/>
      <c r="M46" s="408"/>
      <c r="N46" s="408"/>
      <c r="O46" s="408"/>
      <c r="P46" s="408"/>
      <c r="Q46" s="408"/>
      <c r="R46" s="408"/>
    </row>
    <row r="47" spans="1:11" ht="19.5" thickBot="1">
      <c r="A47" s="384"/>
      <c r="B47" s="385" t="s">
        <v>155</v>
      </c>
      <c r="C47" s="386"/>
      <c r="D47" s="386">
        <f>E47*1.059</f>
        <v>406625.289</v>
      </c>
      <c r="E47" s="387">
        <f>F47+G47+H47+I47+J47+K47</f>
        <v>383971</v>
      </c>
      <c r="F47" s="387">
        <f aca="true" t="shared" si="8" ref="F47:K47">F29+F37+F46</f>
        <v>143475</v>
      </c>
      <c r="G47" s="387">
        <f t="shared" si="8"/>
        <v>106496</v>
      </c>
      <c r="H47" s="387">
        <f t="shared" si="8"/>
        <v>0</v>
      </c>
      <c r="I47" s="387">
        <f t="shared" si="8"/>
        <v>10000</v>
      </c>
      <c r="J47" s="387">
        <f t="shared" si="8"/>
        <v>124000</v>
      </c>
      <c r="K47" s="387">
        <f t="shared" si="8"/>
        <v>0</v>
      </c>
    </row>
    <row r="48" spans="1:11" ht="9" customHeight="1">
      <c r="A48" s="388"/>
      <c r="B48" s="389"/>
      <c r="C48" s="388"/>
      <c r="D48" s="388"/>
      <c r="E48" s="390" t="e">
        <f>F48+G48+I48+J48+K48</f>
        <v>#REF!</v>
      </c>
      <c r="F48" s="390" t="e">
        <f>F15+F27+#REF!+F28+#REF!+#REF!+#REF!</f>
        <v>#REF!</v>
      </c>
      <c r="G48" s="390" t="e">
        <f>G15+G27+#REF!+#REF!+#REF!+#REF!+#REF!+#REF!+#REF!</f>
        <v>#REF!</v>
      </c>
      <c r="H48" s="390"/>
      <c r="I48" s="390" t="e">
        <f>I27+#REF!+#REF!+#REF!+#REF!+#REF!+#REF!+I35+I36+#REF!</f>
        <v>#REF!</v>
      </c>
      <c r="J48" s="390" t="e">
        <f>J15+J27+#REF!+#REF!+#REF!+J35+#REF!</f>
        <v>#REF!</v>
      </c>
      <c r="K48" s="390" t="e">
        <f>K16+K27+#REF!+#REF!+#REF!+#REF!+#REF!+#REF!+#REF!+#REF!+#REF!+#REF!+#REF!+#REF!+#REF!+K31+K32+K33+K34+K35+K36+K45+#REF!+#REF!</f>
        <v>#REF!</v>
      </c>
    </row>
    <row r="49" spans="1:11" ht="18.75">
      <c r="A49" s="391"/>
      <c r="B49" s="392" t="s">
        <v>225</v>
      </c>
      <c r="C49" s="393"/>
      <c r="D49" s="392"/>
      <c r="E49" s="745" t="s">
        <v>582</v>
      </c>
      <c r="F49" s="745"/>
      <c r="G49" s="391"/>
      <c r="H49" s="391"/>
      <c r="I49" s="391"/>
      <c r="J49" s="391"/>
      <c r="K49" s="391"/>
    </row>
    <row r="50" spans="1:11" ht="10.5" customHeight="1">
      <c r="A50" s="391"/>
      <c r="B50" s="391"/>
      <c r="C50" s="394" t="s">
        <v>412</v>
      </c>
      <c r="D50" s="394"/>
      <c r="E50" s="746" t="s">
        <v>583</v>
      </c>
      <c r="F50" s="746"/>
      <c r="G50" s="391"/>
      <c r="H50" s="391"/>
      <c r="I50" s="391"/>
      <c r="J50" s="391"/>
      <c r="K50" s="391"/>
    </row>
    <row r="51" spans="1:11" ht="18.75">
      <c r="A51" s="391"/>
      <c r="B51" s="392" t="s">
        <v>160</v>
      </c>
      <c r="C51" s="393"/>
      <c r="D51" s="392"/>
      <c r="E51" s="745" t="s">
        <v>584</v>
      </c>
      <c r="F51" s="745"/>
      <c r="G51" s="391"/>
      <c r="H51" s="391"/>
      <c r="I51" s="391"/>
      <c r="J51" s="391"/>
      <c r="K51" s="391"/>
    </row>
    <row r="52" spans="2:6" ht="18.75">
      <c r="B52" s="7"/>
      <c r="C52" s="395" t="s">
        <v>412</v>
      </c>
      <c r="D52" s="395"/>
      <c r="E52" s="738" t="s">
        <v>583</v>
      </c>
      <c r="F52" s="738"/>
    </row>
    <row r="53" spans="2:6" ht="18.75">
      <c r="B53" s="7"/>
      <c r="C53" s="395"/>
      <c r="D53" s="395"/>
      <c r="E53" s="396"/>
      <c r="F53" s="396"/>
    </row>
    <row r="54" spans="2:11" ht="18.75">
      <c r="B54" s="1"/>
      <c r="C54" s="1"/>
      <c r="D54" s="1"/>
      <c r="E54" s="1"/>
      <c r="F54" s="1"/>
      <c r="G54" s="397"/>
      <c r="H54" s="250"/>
      <c r="I54" s="250"/>
      <c r="J54" s="250"/>
      <c r="K54" s="250"/>
    </row>
    <row r="55" spans="4:11" ht="18.75">
      <c r="D55" s="250"/>
      <c r="G55" s="250"/>
      <c r="H55" s="250"/>
      <c r="I55" s="250"/>
      <c r="J55" s="250"/>
      <c r="K55" s="250"/>
    </row>
    <row r="56" ht="18.75">
      <c r="K56" s="250"/>
    </row>
  </sheetData>
  <sheetProtection/>
  <mergeCells count="25">
    <mergeCell ref="E52:F52"/>
    <mergeCell ref="A1:K1"/>
    <mergeCell ref="A37:C37"/>
    <mergeCell ref="B46:D46"/>
    <mergeCell ref="E49:F49"/>
    <mergeCell ref="E50:F50"/>
    <mergeCell ref="E51:F51"/>
    <mergeCell ref="L12:M12"/>
    <mergeCell ref="L17:M17"/>
    <mergeCell ref="L26:M26"/>
    <mergeCell ref="L39:N39"/>
    <mergeCell ref="L40:N40"/>
    <mergeCell ref="L5:M5"/>
    <mergeCell ref="L15:M15"/>
    <mergeCell ref="L16:M16"/>
    <mergeCell ref="L21:N21"/>
    <mergeCell ref="L42:N42"/>
    <mergeCell ref="L43:N43"/>
    <mergeCell ref="L44:N44"/>
    <mergeCell ref="L45:N45"/>
    <mergeCell ref="L41:N41"/>
    <mergeCell ref="L14:M14"/>
    <mergeCell ref="L19:M19"/>
    <mergeCell ref="L22:N22"/>
    <mergeCell ref="L18:Q18"/>
  </mergeCells>
  <printOptions/>
  <pageMargins left="0" right="0" top="0.7874015748031497" bottom="0.5905511811023623" header="0.5118110236220472" footer="0.5118110236220472"/>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dimension ref="A1:R56"/>
  <sheetViews>
    <sheetView zoomScalePageLayoutView="0" workbookViewId="0" topLeftCell="A1">
      <selection activeCell="D2" sqref="D1:D16384"/>
    </sheetView>
  </sheetViews>
  <sheetFormatPr defaultColWidth="9.140625" defaultRowHeight="12.75"/>
  <cols>
    <col min="1" max="1" width="5.00390625" style="25" customWidth="1"/>
    <col min="2" max="2" width="61.28125" style="25" customWidth="1"/>
    <col min="3" max="3" width="12.8515625" style="25" customWidth="1"/>
    <col min="4" max="4" width="0.2890625" style="25" customWidth="1"/>
    <col min="5" max="5" width="13.57421875" style="25" customWidth="1"/>
    <col min="6" max="6" width="12.00390625" style="25" customWidth="1"/>
    <col min="7" max="7" width="13.28125" style="25" customWidth="1"/>
    <col min="8" max="8" width="10.28125" style="25" customWidth="1"/>
    <col min="9" max="9" width="14.28125" style="25" customWidth="1"/>
    <col min="10" max="10" width="10.8515625" style="25" customWidth="1"/>
    <col min="11" max="11" width="10.421875" style="25" customWidth="1"/>
    <col min="12" max="16384" width="9.140625" style="350" customWidth="1"/>
  </cols>
  <sheetData>
    <row r="1" spans="1:11" ht="29.25" customHeight="1">
      <c r="A1" s="739" t="s">
        <v>640</v>
      </c>
      <c r="B1" s="739"/>
      <c r="C1" s="739"/>
      <c r="D1" s="739"/>
      <c r="E1" s="739"/>
      <c r="F1" s="739"/>
      <c r="G1" s="739"/>
      <c r="H1" s="739"/>
      <c r="I1" s="739"/>
      <c r="J1" s="739"/>
      <c r="K1" s="739"/>
    </row>
    <row r="2" spans="1:11" s="353" customFormat="1" ht="66" customHeight="1">
      <c r="A2" s="351" t="s">
        <v>142</v>
      </c>
      <c r="B2" s="351" t="s">
        <v>547</v>
      </c>
      <c r="C2" s="351" t="s">
        <v>548</v>
      </c>
      <c r="D2" s="54" t="s">
        <v>549</v>
      </c>
      <c r="E2" s="54" t="s">
        <v>550</v>
      </c>
      <c r="F2" s="351">
        <v>2210</v>
      </c>
      <c r="G2" s="351" t="s">
        <v>551</v>
      </c>
      <c r="H2" s="352" t="s">
        <v>552</v>
      </c>
      <c r="I2" s="352" t="s">
        <v>553</v>
      </c>
      <c r="J2" s="352" t="s">
        <v>554</v>
      </c>
      <c r="K2" s="352">
        <v>2250</v>
      </c>
    </row>
    <row r="3" spans="1:18" ht="30.75" customHeight="1">
      <c r="A3" s="16"/>
      <c r="B3" s="354" t="s">
        <v>555</v>
      </c>
      <c r="C3" s="16"/>
      <c r="D3" s="16"/>
      <c r="E3" s="16"/>
      <c r="F3" s="16"/>
      <c r="G3" s="16"/>
      <c r="H3" s="355"/>
      <c r="I3" s="355"/>
      <c r="J3" s="355"/>
      <c r="K3" s="355"/>
      <c r="L3" s="408"/>
      <c r="M3" s="408"/>
      <c r="N3" s="408"/>
      <c r="O3" s="408"/>
      <c r="P3" s="408"/>
      <c r="Q3" s="408"/>
      <c r="R3" s="408"/>
    </row>
    <row r="4" spans="1:18" ht="31.5" customHeight="1">
      <c r="A4" s="476">
        <v>1</v>
      </c>
      <c r="B4" s="477" t="s">
        <v>563</v>
      </c>
      <c r="C4" s="476" t="s">
        <v>191</v>
      </c>
      <c r="D4" s="16"/>
      <c r="E4" s="16">
        <f aca="true" t="shared" si="0" ref="E4:E28">F4+G4+H4+I4+J4+K4</f>
        <v>1500</v>
      </c>
      <c r="F4" s="16">
        <v>1500</v>
      </c>
      <c r="G4" s="16"/>
      <c r="H4" s="355"/>
      <c r="I4" s="355"/>
      <c r="J4" s="355"/>
      <c r="K4" s="355"/>
      <c r="L4" s="408" t="s">
        <v>624</v>
      </c>
      <c r="M4" s="408"/>
      <c r="N4" s="408"/>
      <c r="O4" s="408"/>
      <c r="P4" s="408"/>
      <c r="Q4" s="408"/>
      <c r="R4" s="408"/>
    </row>
    <row r="5" spans="1:18" ht="23.25" customHeight="1">
      <c r="A5" s="476">
        <v>2</v>
      </c>
      <c r="B5" s="477" t="s">
        <v>577</v>
      </c>
      <c r="C5" s="477" t="s">
        <v>191</v>
      </c>
      <c r="D5" s="16"/>
      <c r="E5" s="16">
        <f t="shared" si="0"/>
        <v>1700</v>
      </c>
      <c r="F5" s="16">
        <v>1700</v>
      </c>
      <c r="G5" s="16"/>
      <c r="H5" s="355"/>
      <c r="I5" s="355"/>
      <c r="J5" s="355"/>
      <c r="K5" s="355"/>
      <c r="L5" s="734" t="s">
        <v>599</v>
      </c>
      <c r="M5" s="735"/>
      <c r="N5" s="416"/>
      <c r="O5" s="416"/>
      <c r="P5" s="416"/>
      <c r="Q5" s="408"/>
      <c r="R5" s="408"/>
    </row>
    <row r="6" spans="1:18" ht="30.75" customHeight="1">
      <c r="A6" s="476">
        <v>3</v>
      </c>
      <c r="B6" s="477" t="s">
        <v>558</v>
      </c>
      <c r="C6" s="477" t="s">
        <v>559</v>
      </c>
      <c r="D6" s="16"/>
      <c r="E6" s="16">
        <f t="shared" si="0"/>
        <v>1500</v>
      </c>
      <c r="F6" s="16">
        <v>1500</v>
      </c>
      <c r="G6" s="16"/>
      <c r="H6" s="355"/>
      <c r="I6" s="355"/>
      <c r="J6" s="355"/>
      <c r="K6" s="355"/>
      <c r="L6" s="408" t="s">
        <v>624</v>
      </c>
      <c r="M6" s="408"/>
      <c r="N6" s="408"/>
      <c r="O6" s="408"/>
      <c r="P6" s="408"/>
      <c r="Q6" s="408"/>
      <c r="R6" s="408"/>
    </row>
    <row r="7" spans="1:18" ht="30" customHeight="1">
      <c r="A7" s="476">
        <v>4</v>
      </c>
      <c r="B7" s="477" t="s">
        <v>564</v>
      </c>
      <c r="C7" s="477" t="s">
        <v>565</v>
      </c>
      <c r="D7" s="16"/>
      <c r="E7" s="16">
        <f t="shared" si="0"/>
        <v>2500</v>
      </c>
      <c r="F7" s="16">
        <v>2500</v>
      </c>
      <c r="G7" s="16"/>
      <c r="H7" s="355"/>
      <c r="I7" s="355"/>
      <c r="J7" s="355"/>
      <c r="K7" s="355"/>
      <c r="L7" s="408" t="s">
        <v>628</v>
      </c>
      <c r="M7" s="408"/>
      <c r="N7" s="408"/>
      <c r="O7" s="408"/>
      <c r="P7" s="408"/>
      <c r="Q7" s="408"/>
      <c r="R7" s="408"/>
    </row>
    <row r="8" spans="1:18" ht="27.75" customHeight="1">
      <c r="A8" s="476">
        <v>5</v>
      </c>
      <c r="B8" s="477" t="s">
        <v>588</v>
      </c>
      <c r="C8" s="477" t="s">
        <v>559</v>
      </c>
      <c r="D8" s="16"/>
      <c r="E8" s="16">
        <f t="shared" si="0"/>
        <v>2500</v>
      </c>
      <c r="F8" s="16">
        <v>2500</v>
      </c>
      <c r="G8" s="16"/>
      <c r="H8" s="355"/>
      <c r="I8" s="355"/>
      <c r="J8" s="355"/>
      <c r="K8" s="355"/>
      <c r="L8" s="408" t="s">
        <v>628</v>
      </c>
      <c r="M8" s="408"/>
      <c r="N8" s="408"/>
      <c r="O8" s="408"/>
      <c r="P8" s="408"/>
      <c r="Q8" s="408"/>
      <c r="R8" s="408"/>
    </row>
    <row r="9" spans="1:18" ht="30.75" customHeight="1">
      <c r="A9" s="476">
        <v>6</v>
      </c>
      <c r="B9" s="477" t="s">
        <v>566</v>
      </c>
      <c r="C9" s="477" t="s">
        <v>567</v>
      </c>
      <c r="D9" s="16"/>
      <c r="E9" s="16">
        <f t="shared" si="0"/>
        <v>2500</v>
      </c>
      <c r="F9" s="16">
        <v>2500</v>
      </c>
      <c r="G9" s="16"/>
      <c r="H9" s="355"/>
      <c r="I9" s="355"/>
      <c r="J9" s="355"/>
      <c r="K9" s="355"/>
      <c r="L9" s="408" t="s">
        <v>628</v>
      </c>
      <c r="M9" s="408"/>
      <c r="N9" s="408"/>
      <c r="O9" s="408"/>
      <c r="P9" s="408"/>
      <c r="Q9" s="408"/>
      <c r="R9" s="408"/>
    </row>
    <row r="10" spans="1:18" ht="30.75" customHeight="1">
      <c r="A10" s="476">
        <v>7</v>
      </c>
      <c r="B10" s="477" t="s">
        <v>568</v>
      </c>
      <c r="C10" s="477" t="s">
        <v>567</v>
      </c>
      <c r="D10" s="16"/>
      <c r="E10" s="16">
        <f t="shared" si="0"/>
        <v>1000</v>
      </c>
      <c r="F10" s="16">
        <v>1000</v>
      </c>
      <c r="G10" s="16"/>
      <c r="H10" s="355"/>
      <c r="I10" s="355"/>
      <c r="J10" s="355"/>
      <c r="K10" s="355"/>
      <c r="L10" s="408" t="s">
        <v>626</v>
      </c>
      <c r="M10" s="408"/>
      <c r="N10" s="408"/>
      <c r="O10" s="408"/>
      <c r="P10" s="408"/>
      <c r="Q10" s="408"/>
      <c r="R10" s="408"/>
    </row>
    <row r="11" spans="1:18" ht="30.75" customHeight="1">
      <c r="A11" s="476"/>
      <c r="B11" s="477" t="s">
        <v>668</v>
      </c>
      <c r="C11" s="477" t="s">
        <v>193</v>
      </c>
      <c r="D11" s="16"/>
      <c r="E11" s="16">
        <f t="shared" si="0"/>
        <v>1000</v>
      </c>
      <c r="F11" s="16">
        <v>1000</v>
      </c>
      <c r="G11" s="16"/>
      <c r="H11" s="355"/>
      <c r="I11" s="355"/>
      <c r="J11" s="355"/>
      <c r="K11" s="355"/>
      <c r="L11" s="408" t="s">
        <v>626</v>
      </c>
      <c r="M11" s="408"/>
      <c r="N11" s="408"/>
      <c r="O11" s="408"/>
      <c r="P11" s="408"/>
      <c r="Q11" s="408"/>
      <c r="R11" s="408"/>
    </row>
    <row r="12" spans="1:18" ht="30.75" customHeight="1">
      <c r="A12" s="476">
        <v>8</v>
      </c>
      <c r="B12" s="477" t="s">
        <v>569</v>
      </c>
      <c r="C12" s="477" t="s">
        <v>193</v>
      </c>
      <c r="D12" s="357"/>
      <c r="E12" s="357">
        <f t="shared" si="0"/>
        <v>75</v>
      </c>
      <c r="F12" s="358">
        <v>75</v>
      </c>
      <c r="G12" s="403"/>
      <c r="H12" s="355"/>
      <c r="I12" s="355"/>
      <c r="J12" s="355"/>
      <c r="K12" s="355"/>
      <c r="L12" s="728" t="s">
        <v>663</v>
      </c>
      <c r="M12" s="729"/>
      <c r="N12" s="416"/>
      <c r="O12" s="416"/>
      <c r="P12" s="416"/>
      <c r="Q12" s="408"/>
      <c r="R12" s="408"/>
    </row>
    <row r="13" spans="1:18" ht="30.75" customHeight="1">
      <c r="A13" s="476">
        <v>9</v>
      </c>
      <c r="B13" s="477" t="s">
        <v>570</v>
      </c>
      <c r="C13" s="477" t="s">
        <v>194</v>
      </c>
      <c r="D13" s="357"/>
      <c r="E13" s="357">
        <f t="shared" si="0"/>
        <v>1250</v>
      </c>
      <c r="F13" s="358">
        <v>1250</v>
      </c>
      <c r="G13" s="16"/>
      <c r="H13" s="355"/>
      <c r="I13" s="355"/>
      <c r="J13" s="355"/>
      <c r="K13" s="355"/>
      <c r="L13" s="408" t="s">
        <v>664</v>
      </c>
      <c r="M13" s="408"/>
      <c r="N13" s="408"/>
      <c r="O13" s="408"/>
      <c r="P13" s="408"/>
      <c r="Q13" s="408"/>
      <c r="R13" s="408"/>
    </row>
    <row r="14" spans="1:18" ht="30.75" customHeight="1">
      <c r="A14" s="476">
        <v>10</v>
      </c>
      <c r="B14" s="477" t="s">
        <v>641</v>
      </c>
      <c r="C14" s="477" t="s">
        <v>193</v>
      </c>
      <c r="D14" s="357"/>
      <c r="E14" s="357">
        <f t="shared" si="0"/>
        <v>500</v>
      </c>
      <c r="F14" s="358">
        <v>500</v>
      </c>
      <c r="G14" s="403"/>
      <c r="H14" s="355"/>
      <c r="I14" s="355"/>
      <c r="J14" s="355"/>
      <c r="K14" s="355"/>
      <c r="L14" s="718" t="s">
        <v>665</v>
      </c>
      <c r="M14" s="722"/>
      <c r="N14" s="417"/>
      <c r="O14" s="417"/>
      <c r="P14" s="417"/>
      <c r="Q14" s="408"/>
      <c r="R14" s="408"/>
    </row>
    <row r="15" spans="1:18" ht="48.75" customHeight="1">
      <c r="A15" s="478">
        <v>11</v>
      </c>
      <c r="B15" s="477" t="s">
        <v>589</v>
      </c>
      <c r="C15" s="477" t="s">
        <v>567</v>
      </c>
      <c r="D15" s="357"/>
      <c r="E15" s="357">
        <f t="shared" si="0"/>
        <v>43296</v>
      </c>
      <c r="F15" s="358">
        <v>10000</v>
      </c>
      <c r="G15" s="357">
        <v>23296</v>
      </c>
      <c r="H15" s="357"/>
      <c r="I15" s="357"/>
      <c r="J15" s="357">
        <v>10000</v>
      </c>
      <c r="K15" s="357"/>
      <c r="L15" s="720" t="s">
        <v>666</v>
      </c>
      <c r="M15" s="727"/>
      <c r="N15" s="409"/>
      <c r="O15" s="409"/>
      <c r="P15" s="409"/>
      <c r="Q15" s="408"/>
      <c r="R15" s="408"/>
    </row>
    <row r="16" spans="1:18" ht="38.25" customHeight="1">
      <c r="A16" s="478">
        <v>12</v>
      </c>
      <c r="B16" s="477" t="s">
        <v>575</v>
      </c>
      <c r="C16" s="477" t="s">
        <v>591</v>
      </c>
      <c r="D16" s="357"/>
      <c r="E16" s="357">
        <f t="shared" si="0"/>
        <v>10250</v>
      </c>
      <c r="F16" s="357">
        <v>250</v>
      </c>
      <c r="G16" s="357"/>
      <c r="H16" s="357"/>
      <c r="I16" s="357"/>
      <c r="J16" s="357">
        <v>10000</v>
      </c>
      <c r="K16" s="357"/>
      <c r="L16" s="720" t="s">
        <v>667</v>
      </c>
      <c r="M16" s="727"/>
      <c r="N16" s="409"/>
      <c r="O16" s="409"/>
      <c r="P16" s="409"/>
      <c r="Q16" s="408"/>
      <c r="R16" s="408"/>
    </row>
    <row r="17" spans="1:18" ht="33" customHeight="1">
      <c r="A17" s="478">
        <v>13</v>
      </c>
      <c r="B17" s="477" t="s">
        <v>573</v>
      </c>
      <c r="C17" s="477" t="s">
        <v>574</v>
      </c>
      <c r="D17" s="357"/>
      <c r="E17" s="357">
        <f t="shared" si="0"/>
        <v>1000</v>
      </c>
      <c r="F17" s="358">
        <v>1000</v>
      </c>
      <c r="G17" s="357"/>
      <c r="H17" s="357"/>
      <c r="I17" s="357"/>
      <c r="J17" s="357"/>
      <c r="K17" s="357"/>
      <c r="L17" s="730" t="s">
        <v>626</v>
      </c>
      <c r="M17" s="731"/>
      <c r="N17" s="419"/>
      <c r="O17" s="419"/>
      <c r="P17" s="419"/>
      <c r="Q17" s="408"/>
      <c r="R17" s="408"/>
    </row>
    <row r="18" spans="1:18" ht="36" customHeight="1">
      <c r="A18" s="478">
        <v>14</v>
      </c>
      <c r="B18" s="477" t="s">
        <v>572</v>
      </c>
      <c r="C18" s="477" t="s">
        <v>196</v>
      </c>
      <c r="D18" s="357"/>
      <c r="E18" s="357">
        <f t="shared" si="0"/>
        <v>265560</v>
      </c>
      <c r="F18" s="358">
        <v>90000</v>
      </c>
      <c r="G18" s="357">
        <v>66560</v>
      </c>
      <c r="H18" s="357"/>
      <c r="I18" s="357">
        <v>10000</v>
      </c>
      <c r="J18" s="357">
        <v>99000</v>
      </c>
      <c r="K18" s="357"/>
      <c r="L18" s="720" t="s">
        <v>674</v>
      </c>
      <c r="M18" s="727"/>
      <c r="N18" s="727"/>
      <c r="O18" s="727"/>
      <c r="P18" s="727"/>
      <c r="Q18" s="727"/>
      <c r="R18" s="409"/>
    </row>
    <row r="19" spans="1:18" ht="33" customHeight="1">
      <c r="A19" s="478">
        <v>15</v>
      </c>
      <c r="B19" s="477" t="s">
        <v>590</v>
      </c>
      <c r="C19" s="477" t="s">
        <v>199</v>
      </c>
      <c r="D19" s="357"/>
      <c r="E19" s="357">
        <f t="shared" si="0"/>
        <v>1500</v>
      </c>
      <c r="F19" s="358">
        <v>1500</v>
      </c>
      <c r="G19" s="357"/>
      <c r="H19" s="357"/>
      <c r="I19" s="357"/>
      <c r="J19" s="357"/>
      <c r="K19" s="357"/>
      <c r="L19" s="723" t="s">
        <v>624</v>
      </c>
      <c r="M19" s="724"/>
      <c r="N19" s="418"/>
      <c r="O19" s="418"/>
      <c r="P19" s="418"/>
      <c r="Q19" s="408"/>
      <c r="R19" s="408"/>
    </row>
    <row r="20" spans="1:18" ht="33" customHeight="1">
      <c r="A20" s="478">
        <v>16</v>
      </c>
      <c r="B20" s="477" t="s">
        <v>592</v>
      </c>
      <c r="C20" s="477" t="s">
        <v>199</v>
      </c>
      <c r="D20" s="357"/>
      <c r="E20" s="357">
        <f t="shared" si="0"/>
        <v>3000</v>
      </c>
      <c r="F20" s="358">
        <v>3000</v>
      </c>
      <c r="G20" s="357"/>
      <c r="H20" s="357"/>
      <c r="I20" s="357"/>
      <c r="J20" s="357"/>
      <c r="K20" s="357"/>
      <c r="L20" s="408" t="s">
        <v>625</v>
      </c>
      <c r="M20" s="408"/>
      <c r="N20" s="408"/>
      <c r="O20" s="408"/>
      <c r="P20" s="408"/>
      <c r="Q20" s="408"/>
      <c r="R20" s="408"/>
    </row>
    <row r="21" spans="1:18" ht="33" customHeight="1">
      <c r="A21" s="478">
        <v>19</v>
      </c>
      <c r="B21" s="359" t="s">
        <v>571</v>
      </c>
      <c r="C21" s="477" t="s">
        <v>200</v>
      </c>
      <c r="D21" s="357"/>
      <c r="E21" s="357">
        <f t="shared" si="0"/>
        <v>9656</v>
      </c>
      <c r="F21" s="358">
        <v>3000</v>
      </c>
      <c r="G21" s="357">
        <v>6656</v>
      </c>
      <c r="H21" s="357"/>
      <c r="I21" s="357"/>
      <c r="J21" s="357"/>
      <c r="K21" s="357"/>
      <c r="L21" s="736" t="s">
        <v>688</v>
      </c>
      <c r="M21" s="737"/>
      <c r="N21" s="737"/>
      <c r="O21" s="408"/>
      <c r="P21" s="408"/>
      <c r="Q21" s="408"/>
      <c r="R21" s="408"/>
    </row>
    <row r="22" spans="1:18" ht="33" customHeight="1">
      <c r="A22" s="478">
        <v>20</v>
      </c>
      <c r="B22" s="477" t="s">
        <v>561</v>
      </c>
      <c r="C22" s="477" t="s">
        <v>201</v>
      </c>
      <c r="D22" s="355"/>
      <c r="E22" s="357">
        <f t="shared" si="0"/>
        <v>12984</v>
      </c>
      <c r="F22" s="357">
        <v>3000</v>
      </c>
      <c r="G22" s="357">
        <v>9984</v>
      </c>
      <c r="H22" s="357"/>
      <c r="I22" s="357"/>
      <c r="J22" s="357"/>
      <c r="K22" s="357"/>
      <c r="L22" s="725" t="s">
        <v>689</v>
      </c>
      <c r="M22" s="726"/>
      <c r="N22" s="726"/>
      <c r="O22" s="408"/>
      <c r="P22" s="408"/>
      <c r="Q22" s="408"/>
      <c r="R22" s="408"/>
    </row>
    <row r="23" spans="1:18" ht="33" customHeight="1">
      <c r="A23" s="478">
        <v>21</v>
      </c>
      <c r="B23" s="477" t="s">
        <v>576</v>
      </c>
      <c r="C23" s="477" t="s">
        <v>202</v>
      </c>
      <c r="D23" s="357"/>
      <c r="E23" s="357">
        <f t="shared" si="0"/>
        <v>500</v>
      </c>
      <c r="F23" s="357">
        <v>500</v>
      </c>
      <c r="G23" s="357"/>
      <c r="H23" s="357"/>
      <c r="I23" s="357"/>
      <c r="J23" s="357"/>
      <c r="K23" s="357"/>
      <c r="L23" s="408" t="s">
        <v>642</v>
      </c>
      <c r="M23" s="408"/>
      <c r="N23" s="408"/>
      <c r="O23" s="408"/>
      <c r="P23" s="408"/>
      <c r="Q23" s="408"/>
      <c r="R23" s="408"/>
    </row>
    <row r="24" spans="1:18" ht="33" customHeight="1">
      <c r="A24" s="478">
        <v>22</v>
      </c>
      <c r="B24" s="477" t="s">
        <v>556</v>
      </c>
      <c r="C24" s="477" t="s">
        <v>557</v>
      </c>
      <c r="D24" s="355"/>
      <c r="E24" s="357">
        <f t="shared" si="0"/>
        <v>3500</v>
      </c>
      <c r="F24" s="357">
        <v>3500</v>
      </c>
      <c r="G24" s="357"/>
      <c r="H24" s="357"/>
      <c r="I24" s="357"/>
      <c r="J24" s="357"/>
      <c r="K24" s="357"/>
      <c r="L24" s="408" t="s">
        <v>627</v>
      </c>
      <c r="M24" s="408"/>
      <c r="N24" s="408"/>
      <c r="O24" s="408"/>
      <c r="P24" s="408"/>
      <c r="Q24" s="408"/>
      <c r="R24" s="408"/>
    </row>
    <row r="25" spans="1:18" ht="33" customHeight="1">
      <c r="A25" s="478"/>
      <c r="B25" s="359" t="s">
        <v>669</v>
      </c>
      <c r="C25" s="359" t="s">
        <v>670</v>
      </c>
      <c r="D25" s="364"/>
      <c r="E25" s="357">
        <f t="shared" si="0"/>
        <v>500</v>
      </c>
      <c r="F25" s="361">
        <v>500</v>
      </c>
      <c r="G25" s="361"/>
      <c r="H25" s="361"/>
      <c r="I25" s="361"/>
      <c r="J25" s="361"/>
      <c r="K25" s="357"/>
      <c r="L25" s="408" t="s">
        <v>642</v>
      </c>
      <c r="M25" s="408"/>
      <c r="N25" s="408"/>
      <c r="O25" s="408"/>
      <c r="P25" s="408"/>
      <c r="Q25" s="408"/>
      <c r="R25" s="408"/>
    </row>
    <row r="26" spans="1:18" ht="63.75" customHeight="1">
      <c r="A26" s="478">
        <v>23</v>
      </c>
      <c r="B26" s="359" t="s">
        <v>578</v>
      </c>
      <c r="C26" s="359" t="s">
        <v>202</v>
      </c>
      <c r="D26" s="361"/>
      <c r="E26" s="357">
        <f t="shared" si="0"/>
        <v>1000</v>
      </c>
      <c r="F26" s="361">
        <v>1000</v>
      </c>
      <c r="G26" s="361"/>
      <c r="H26" s="361"/>
      <c r="I26" s="361"/>
      <c r="J26" s="361"/>
      <c r="K26" s="357"/>
      <c r="L26" s="732" t="s">
        <v>626</v>
      </c>
      <c r="M26" s="733"/>
      <c r="N26" s="420"/>
      <c r="O26" s="420"/>
      <c r="P26" s="420"/>
      <c r="Q26" s="420"/>
      <c r="R26" s="408"/>
    </row>
    <row r="27" spans="1:18" ht="36.75" customHeight="1">
      <c r="A27" s="478">
        <v>24</v>
      </c>
      <c r="B27" s="477" t="s">
        <v>560</v>
      </c>
      <c r="C27" s="477" t="s">
        <v>202</v>
      </c>
      <c r="D27" s="355"/>
      <c r="E27" s="357">
        <f t="shared" si="0"/>
        <v>4000</v>
      </c>
      <c r="F27" s="357">
        <v>4000</v>
      </c>
      <c r="G27" s="357"/>
      <c r="H27" s="355"/>
      <c r="I27" s="357"/>
      <c r="J27" s="357"/>
      <c r="K27" s="357"/>
      <c r="L27" s="408" t="s">
        <v>629</v>
      </c>
      <c r="M27" s="408"/>
      <c r="N27" s="408"/>
      <c r="O27" s="408"/>
      <c r="P27" s="408"/>
      <c r="Q27" s="408"/>
      <c r="R27" s="408"/>
    </row>
    <row r="28" spans="1:18" ht="30.75" customHeight="1">
      <c r="A28" s="478">
        <v>25</v>
      </c>
      <c r="B28" s="477" t="s">
        <v>562</v>
      </c>
      <c r="C28" s="477" t="s">
        <v>202</v>
      </c>
      <c r="D28" s="355"/>
      <c r="E28" s="357">
        <f t="shared" si="0"/>
        <v>100</v>
      </c>
      <c r="F28" s="357">
        <v>100</v>
      </c>
      <c r="G28" s="357"/>
      <c r="H28" s="355"/>
      <c r="I28" s="357"/>
      <c r="J28" s="357"/>
      <c r="K28" s="357"/>
      <c r="L28" s="408" t="s">
        <v>630</v>
      </c>
      <c r="M28" s="408"/>
      <c r="N28" s="408"/>
      <c r="O28" s="408"/>
      <c r="P28" s="408"/>
      <c r="Q28" s="408"/>
      <c r="R28" s="408"/>
    </row>
    <row r="29" spans="1:18" ht="24.75" customHeight="1">
      <c r="A29" s="479"/>
      <c r="B29" s="480" t="s">
        <v>148</v>
      </c>
      <c r="C29" s="481"/>
      <c r="D29" s="361"/>
      <c r="E29" s="365">
        <f aca="true" t="shared" si="1" ref="E29:K29">SUM(E4:E28)</f>
        <v>372871</v>
      </c>
      <c r="F29" s="365">
        <f t="shared" si="1"/>
        <v>137375</v>
      </c>
      <c r="G29" s="365">
        <f t="shared" si="1"/>
        <v>106496</v>
      </c>
      <c r="H29" s="365">
        <f t="shared" si="1"/>
        <v>0</v>
      </c>
      <c r="I29" s="365">
        <f t="shared" si="1"/>
        <v>10000</v>
      </c>
      <c r="J29" s="365">
        <f t="shared" si="1"/>
        <v>119000</v>
      </c>
      <c r="K29" s="365">
        <f t="shared" si="1"/>
        <v>0</v>
      </c>
      <c r="L29" s="408"/>
      <c r="M29" s="408"/>
      <c r="N29" s="408"/>
      <c r="O29" s="408"/>
      <c r="P29" s="408"/>
      <c r="Q29" s="408"/>
      <c r="R29" s="408"/>
    </row>
    <row r="30" spans="1:18" ht="16.5" customHeight="1" hidden="1">
      <c r="A30" s="481"/>
      <c r="B30" s="482" t="s">
        <v>579</v>
      </c>
      <c r="C30" s="481"/>
      <c r="D30" s="361">
        <f>E30*1.059</f>
        <v>0</v>
      </c>
      <c r="E30" s="361"/>
      <c r="F30" s="361"/>
      <c r="G30" s="361"/>
      <c r="H30" s="361"/>
      <c r="I30" s="361"/>
      <c r="J30" s="361"/>
      <c r="K30" s="361"/>
      <c r="L30" s="408"/>
      <c r="M30" s="408"/>
      <c r="N30" s="408"/>
      <c r="O30" s="408"/>
      <c r="P30" s="408"/>
      <c r="Q30" s="408"/>
      <c r="R30" s="408"/>
    </row>
    <row r="31" spans="1:18" ht="39.75" customHeight="1" hidden="1">
      <c r="A31" s="478">
        <v>1</v>
      </c>
      <c r="B31" s="477"/>
      <c r="C31" s="478"/>
      <c r="D31" s="357"/>
      <c r="E31" s="357">
        <f aca="true" t="shared" si="2" ref="E31:E36">F31+G31+H31+I31+J31+K31</f>
        <v>0</v>
      </c>
      <c r="F31" s="367"/>
      <c r="G31" s="367"/>
      <c r="H31" s="357"/>
      <c r="I31" s="357"/>
      <c r="J31" s="357"/>
      <c r="K31" s="357"/>
      <c r="L31" s="409"/>
      <c r="M31" s="408"/>
      <c r="N31" s="408"/>
      <c r="O31" s="408"/>
      <c r="P31" s="408"/>
      <c r="Q31" s="408"/>
      <c r="R31" s="408"/>
    </row>
    <row r="32" spans="1:18" ht="18.75" hidden="1">
      <c r="A32" s="478">
        <f>A31+1</f>
        <v>2</v>
      </c>
      <c r="B32" s="477"/>
      <c r="C32" s="478"/>
      <c r="D32" s="357"/>
      <c r="E32" s="357">
        <f t="shared" si="2"/>
        <v>0</v>
      </c>
      <c r="F32" s="367"/>
      <c r="G32" s="367"/>
      <c r="H32" s="357"/>
      <c r="I32" s="357"/>
      <c r="J32" s="357"/>
      <c r="K32" s="357"/>
      <c r="L32" s="408"/>
      <c r="M32" s="408"/>
      <c r="N32" s="408"/>
      <c r="O32" s="408"/>
      <c r="P32" s="408"/>
      <c r="Q32" s="408"/>
      <c r="R32" s="408"/>
    </row>
    <row r="33" spans="1:18" ht="42" customHeight="1" hidden="1">
      <c r="A33" s="478">
        <f>A32+1</f>
        <v>3</v>
      </c>
      <c r="B33" s="477"/>
      <c r="C33" s="478"/>
      <c r="D33" s="357"/>
      <c r="E33" s="357">
        <f t="shared" si="2"/>
        <v>0</v>
      </c>
      <c r="F33" s="367"/>
      <c r="G33" s="367"/>
      <c r="H33" s="357"/>
      <c r="I33" s="357"/>
      <c r="J33" s="368"/>
      <c r="K33" s="357"/>
      <c r="L33" s="410"/>
      <c r="M33" s="408"/>
      <c r="N33" s="408"/>
      <c r="O33" s="408"/>
      <c r="P33" s="408"/>
      <c r="Q33" s="408"/>
      <c r="R33" s="408"/>
    </row>
    <row r="34" spans="1:18" ht="42" customHeight="1" hidden="1">
      <c r="A34" s="478">
        <f>A33+1</f>
        <v>4</v>
      </c>
      <c r="B34" s="477"/>
      <c r="C34" s="478"/>
      <c r="D34" s="357"/>
      <c r="E34" s="357">
        <f t="shared" si="2"/>
        <v>0</v>
      </c>
      <c r="F34" s="357"/>
      <c r="G34" s="367"/>
      <c r="H34" s="357"/>
      <c r="I34" s="357"/>
      <c r="J34" s="357"/>
      <c r="K34" s="357"/>
      <c r="L34" s="408"/>
      <c r="M34" s="408"/>
      <c r="N34" s="408"/>
      <c r="O34" s="408"/>
      <c r="P34" s="408"/>
      <c r="Q34" s="408"/>
      <c r="R34" s="408"/>
    </row>
    <row r="35" spans="1:18" ht="30" customHeight="1" hidden="1">
      <c r="A35" s="478">
        <f>A34+1</f>
        <v>5</v>
      </c>
      <c r="B35" s="477"/>
      <c r="C35" s="478"/>
      <c r="D35" s="357"/>
      <c r="E35" s="357">
        <f t="shared" si="2"/>
        <v>0</v>
      </c>
      <c r="F35" s="357"/>
      <c r="G35" s="357"/>
      <c r="H35" s="357"/>
      <c r="I35" s="357"/>
      <c r="J35" s="367"/>
      <c r="K35" s="357"/>
      <c r="L35" s="408"/>
      <c r="M35" s="408"/>
      <c r="N35" s="408"/>
      <c r="O35" s="408"/>
      <c r="P35" s="408"/>
      <c r="Q35" s="408"/>
      <c r="R35" s="408"/>
    </row>
    <row r="36" spans="1:18" ht="36.75" customHeight="1" hidden="1" thickBot="1">
      <c r="A36" s="478">
        <f>A35+1</f>
        <v>6</v>
      </c>
      <c r="B36" s="483"/>
      <c r="C36" s="484"/>
      <c r="D36" s="371"/>
      <c r="E36" s="357">
        <f t="shared" si="2"/>
        <v>0</v>
      </c>
      <c r="F36" s="371"/>
      <c r="G36" s="371"/>
      <c r="H36" s="371"/>
      <c r="I36" s="371"/>
      <c r="J36" s="371"/>
      <c r="K36" s="371"/>
      <c r="L36" s="408"/>
      <c r="M36" s="408"/>
      <c r="N36" s="408"/>
      <c r="O36" s="408"/>
      <c r="P36" s="408"/>
      <c r="Q36" s="408"/>
      <c r="R36" s="408"/>
    </row>
    <row r="37" spans="1:18" ht="19.5" hidden="1" thickBot="1">
      <c r="A37" s="747" t="s">
        <v>148</v>
      </c>
      <c r="B37" s="748"/>
      <c r="C37" s="748"/>
      <c r="D37" s="372">
        <f>SUM(D29:D36)</f>
        <v>0</v>
      </c>
      <c r="E37" s="372">
        <f aca="true" t="shared" si="3" ref="E37:K37">SUM(E31:E36)</f>
        <v>0</v>
      </c>
      <c r="F37" s="373">
        <f t="shared" si="3"/>
        <v>0</v>
      </c>
      <c r="G37" s="373">
        <f t="shared" si="3"/>
        <v>0</v>
      </c>
      <c r="H37" s="372">
        <f t="shared" si="3"/>
        <v>0</v>
      </c>
      <c r="I37" s="372">
        <f t="shared" si="3"/>
        <v>0</v>
      </c>
      <c r="J37" s="372">
        <f t="shared" si="3"/>
        <v>0</v>
      </c>
      <c r="K37" s="374">
        <f t="shared" si="3"/>
        <v>0</v>
      </c>
      <c r="L37" s="408"/>
      <c r="M37" s="408"/>
      <c r="N37" s="408"/>
      <c r="O37" s="408"/>
      <c r="P37" s="408"/>
      <c r="Q37" s="408"/>
      <c r="R37" s="408"/>
    </row>
    <row r="38" spans="1:18" ht="18.75">
      <c r="A38" s="485"/>
      <c r="B38" s="486" t="s">
        <v>580</v>
      </c>
      <c r="C38" s="487"/>
      <c r="D38" s="365"/>
      <c r="E38" s="365"/>
      <c r="F38" s="365"/>
      <c r="G38" s="365"/>
      <c r="H38" s="365"/>
      <c r="I38" s="365"/>
      <c r="J38" s="365"/>
      <c r="K38" s="365"/>
      <c r="L38" s="408"/>
      <c r="M38" s="408"/>
      <c r="N38" s="408"/>
      <c r="O38" s="408"/>
      <c r="P38" s="408"/>
      <c r="Q38" s="408"/>
      <c r="R38" s="408"/>
    </row>
    <row r="39" spans="1:18" ht="32.25" customHeight="1">
      <c r="A39" s="485"/>
      <c r="B39" s="488" t="s">
        <v>671</v>
      </c>
      <c r="C39" s="489" t="s">
        <v>199</v>
      </c>
      <c r="D39" s="365"/>
      <c r="E39" s="357">
        <f aca="true" t="shared" si="4" ref="E39:E45">F39+G39+H39+I39+J39+K39</f>
        <v>5160</v>
      </c>
      <c r="F39" s="361">
        <v>160</v>
      </c>
      <c r="G39" s="361"/>
      <c r="H39" s="361"/>
      <c r="I39" s="361"/>
      <c r="J39" s="361">
        <v>5000</v>
      </c>
      <c r="K39" s="361"/>
      <c r="L39" s="718" t="s">
        <v>687</v>
      </c>
      <c r="M39" s="719"/>
      <c r="N39" s="719"/>
      <c r="O39" s="408"/>
      <c r="P39" s="408"/>
      <c r="Q39" s="408"/>
      <c r="R39" s="408"/>
    </row>
    <row r="40" spans="1:18" ht="31.5">
      <c r="A40" s="485"/>
      <c r="B40" s="488" t="s">
        <v>672</v>
      </c>
      <c r="C40" s="489" t="s">
        <v>199</v>
      </c>
      <c r="D40" s="365"/>
      <c r="E40" s="357">
        <f t="shared" si="4"/>
        <v>510</v>
      </c>
      <c r="F40" s="361">
        <v>510</v>
      </c>
      <c r="G40" s="361"/>
      <c r="H40" s="361"/>
      <c r="I40" s="361"/>
      <c r="J40" s="361"/>
      <c r="K40" s="361"/>
      <c r="L40" s="718" t="s">
        <v>713</v>
      </c>
      <c r="M40" s="719"/>
      <c r="N40" s="719"/>
      <c r="O40" s="408"/>
      <c r="P40" s="408"/>
      <c r="Q40" s="408"/>
      <c r="R40" s="408"/>
    </row>
    <row r="41" spans="1:18" ht="33">
      <c r="A41" s="490">
        <v>1</v>
      </c>
      <c r="B41" s="488" t="s">
        <v>581</v>
      </c>
      <c r="C41" s="491" t="s">
        <v>200</v>
      </c>
      <c r="D41" s="365"/>
      <c r="E41" s="357">
        <f t="shared" si="4"/>
        <v>4070</v>
      </c>
      <c r="F41" s="361">
        <v>4070</v>
      </c>
      <c r="G41" s="365"/>
      <c r="H41" s="365"/>
      <c r="I41" s="365"/>
      <c r="J41" s="365"/>
      <c r="K41" s="365"/>
      <c r="L41" s="720" t="s">
        <v>686</v>
      </c>
      <c r="M41" s="721"/>
      <c r="N41" s="721"/>
      <c r="O41" s="408"/>
      <c r="P41" s="408"/>
      <c r="Q41" s="408"/>
      <c r="R41" s="408"/>
    </row>
    <row r="42" spans="1:18" ht="30.75" customHeight="1">
      <c r="A42" s="492">
        <v>2</v>
      </c>
      <c r="B42" s="488" t="s">
        <v>585</v>
      </c>
      <c r="C42" s="489" t="s">
        <v>201</v>
      </c>
      <c r="D42" s="361"/>
      <c r="E42" s="357">
        <f t="shared" si="4"/>
        <v>340</v>
      </c>
      <c r="F42" s="361">
        <v>340</v>
      </c>
      <c r="G42" s="361"/>
      <c r="H42" s="361"/>
      <c r="I42" s="361"/>
      <c r="J42" s="361"/>
      <c r="K42" s="361"/>
      <c r="L42" s="718" t="s">
        <v>714</v>
      </c>
      <c r="M42" s="719"/>
      <c r="N42" s="719"/>
      <c r="O42" s="408"/>
      <c r="P42" s="408"/>
      <c r="Q42" s="408"/>
      <c r="R42" s="408"/>
    </row>
    <row r="43" spans="1:18" ht="31.5">
      <c r="A43" s="492">
        <v>3</v>
      </c>
      <c r="B43" s="488" t="s">
        <v>586</v>
      </c>
      <c r="C43" s="489" t="s">
        <v>201</v>
      </c>
      <c r="D43" s="361"/>
      <c r="E43" s="357">
        <f t="shared" si="4"/>
        <v>340</v>
      </c>
      <c r="F43" s="361">
        <v>340</v>
      </c>
      <c r="G43" s="361"/>
      <c r="H43" s="361"/>
      <c r="I43" s="361"/>
      <c r="J43" s="361"/>
      <c r="K43" s="361"/>
      <c r="L43" s="718" t="s">
        <v>714</v>
      </c>
      <c r="M43" s="719"/>
      <c r="N43" s="719"/>
      <c r="O43" s="408"/>
      <c r="P43" s="408"/>
      <c r="Q43" s="408"/>
      <c r="R43" s="408"/>
    </row>
    <row r="44" spans="1:18" ht="67.5" customHeight="1">
      <c r="A44" s="492">
        <v>4</v>
      </c>
      <c r="B44" s="488" t="s">
        <v>673</v>
      </c>
      <c r="C44" s="489" t="s">
        <v>202</v>
      </c>
      <c r="D44" s="361"/>
      <c r="E44" s="357">
        <f t="shared" si="4"/>
        <v>340</v>
      </c>
      <c r="F44" s="361">
        <v>340</v>
      </c>
      <c r="G44" s="361"/>
      <c r="H44" s="361"/>
      <c r="I44" s="361"/>
      <c r="J44" s="361"/>
      <c r="K44" s="361"/>
      <c r="L44" s="718" t="s">
        <v>714</v>
      </c>
      <c r="M44" s="719"/>
      <c r="N44" s="719"/>
      <c r="O44" s="408"/>
      <c r="P44" s="408"/>
      <c r="Q44" s="408"/>
      <c r="R44" s="408"/>
    </row>
    <row r="45" spans="1:18" ht="31.5">
      <c r="A45" s="490">
        <v>5</v>
      </c>
      <c r="B45" s="488" t="s">
        <v>587</v>
      </c>
      <c r="C45" s="491" t="s">
        <v>378</v>
      </c>
      <c r="D45" s="381"/>
      <c r="E45" s="357">
        <f t="shared" si="4"/>
        <v>340</v>
      </c>
      <c r="F45" s="357">
        <v>340</v>
      </c>
      <c r="G45" s="357"/>
      <c r="H45" s="357"/>
      <c r="I45" s="357"/>
      <c r="J45" s="358"/>
      <c r="K45" s="93"/>
      <c r="L45" s="718" t="s">
        <v>714</v>
      </c>
      <c r="M45" s="719"/>
      <c r="N45" s="719"/>
      <c r="O45" s="408"/>
      <c r="P45" s="408"/>
      <c r="Q45" s="408"/>
      <c r="R45" s="408"/>
    </row>
    <row r="46" spans="1:18" ht="19.5" thickBot="1">
      <c r="A46" s="382"/>
      <c r="B46" s="742" t="s">
        <v>148</v>
      </c>
      <c r="C46" s="743"/>
      <c r="D46" s="744"/>
      <c r="E46" s="383">
        <f aca="true" t="shared" si="5" ref="E46:K46">SUM(E39:E45)</f>
        <v>11100</v>
      </c>
      <c r="F46" s="383">
        <f t="shared" si="5"/>
        <v>6100</v>
      </c>
      <c r="G46" s="383">
        <f t="shared" si="5"/>
        <v>0</v>
      </c>
      <c r="H46" s="383">
        <f t="shared" si="5"/>
        <v>0</v>
      </c>
      <c r="I46" s="383">
        <f t="shared" si="5"/>
        <v>0</v>
      </c>
      <c r="J46" s="383">
        <f t="shared" si="5"/>
        <v>5000</v>
      </c>
      <c r="K46" s="383">
        <f t="shared" si="5"/>
        <v>0</v>
      </c>
      <c r="L46" s="408"/>
      <c r="M46" s="408"/>
      <c r="N46" s="408"/>
      <c r="O46" s="408"/>
      <c r="P46" s="408"/>
      <c r="Q46" s="408"/>
      <c r="R46" s="408"/>
    </row>
    <row r="47" spans="1:11" ht="19.5" thickBot="1">
      <c r="A47" s="384"/>
      <c r="B47" s="385" t="s">
        <v>155</v>
      </c>
      <c r="C47" s="386"/>
      <c r="D47" s="386">
        <f>E47*1.059</f>
        <v>406625.289</v>
      </c>
      <c r="E47" s="387">
        <f>F47+G47+H47+I47+J47+K47</f>
        <v>383971</v>
      </c>
      <c r="F47" s="387">
        <f aca="true" t="shared" si="6" ref="F47:K47">F29+F37+F46</f>
        <v>143475</v>
      </c>
      <c r="G47" s="387">
        <f t="shared" si="6"/>
        <v>106496</v>
      </c>
      <c r="H47" s="387">
        <f t="shared" si="6"/>
        <v>0</v>
      </c>
      <c r="I47" s="387">
        <f t="shared" si="6"/>
        <v>10000</v>
      </c>
      <c r="J47" s="387">
        <f t="shared" si="6"/>
        <v>124000</v>
      </c>
      <c r="K47" s="387">
        <f t="shared" si="6"/>
        <v>0</v>
      </c>
    </row>
    <row r="48" spans="1:11" ht="9" customHeight="1">
      <c r="A48" s="388"/>
      <c r="B48" s="389"/>
      <c r="C48" s="388"/>
      <c r="D48" s="388"/>
      <c r="E48" s="390" t="e">
        <f>F48+G48+I48+J48+K48</f>
        <v>#REF!</v>
      </c>
      <c r="F48" s="390" t="e">
        <f>F15+F27+#REF!+F28+#REF!+#REF!+#REF!</f>
        <v>#REF!</v>
      </c>
      <c r="G48" s="390" t="e">
        <f>G15+G27+#REF!+#REF!+#REF!+#REF!+#REF!+#REF!+#REF!</f>
        <v>#REF!</v>
      </c>
      <c r="H48" s="390"/>
      <c r="I48" s="390" t="e">
        <f>I27+#REF!+#REF!+#REF!+#REF!+#REF!+#REF!+I35+I36+#REF!</f>
        <v>#REF!</v>
      </c>
      <c r="J48" s="390" t="e">
        <f>J15+J27+#REF!+#REF!+#REF!+J35+#REF!</f>
        <v>#REF!</v>
      </c>
      <c r="K48" s="390" t="e">
        <f>K16+K27+#REF!+#REF!+#REF!+#REF!+#REF!+#REF!+#REF!+#REF!+#REF!+#REF!+#REF!+#REF!+#REF!+K31+K32+K33+K34+K35+K36+K45+#REF!+#REF!</f>
        <v>#REF!</v>
      </c>
    </row>
    <row r="49" spans="1:11" ht="18.75">
      <c r="A49" s="391"/>
      <c r="B49" s="392" t="s">
        <v>225</v>
      </c>
      <c r="C49" s="393"/>
      <c r="D49" s="392"/>
      <c r="E49" s="745" t="s">
        <v>582</v>
      </c>
      <c r="F49" s="745"/>
      <c r="G49" s="391"/>
      <c r="H49" s="391"/>
      <c r="I49" s="391"/>
      <c r="J49" s="391"/>
      <c r="K49" s="391"/>
    </row>
    <row r="50" spans="1:11" ht="10.5" customHeight="1">
      <c r="A50" s="391"/>
      <c r="B50" s="391"/>
      <c r="C50" s="394" t="s">
        <v>412</v>
      </c>
      <c r="D50" s="394"/>
      <c r="E50" s="746" t="s">
        <v>583</v>
      </c>
      <c r="F50" s="746"/>
      <c r="G50" s="391"/>
      <c r="H50" s="391"/>
      <c r="I50" s="391"/>
      <c r="J50" s="391"/>
      <c r="K50" s="391"/>
    </row>
    <row r="51" spans="1:11" ht="18.75">
      <c r="A51" s="391"/>
      <c r="B51" s="392" t="s">
        <v>160</v>
      </c>
      <c r="C51" s="393"/>
      <c r="D51" s="392"/>
      <c r="E51" s="745" t="s">
        <v>584</v>
      </c>
      <c r="F51" s="745"/>
      <c r="G51" s="391"/>
      <c r="H51" s="391"/>
      <c r="I51" s="391"/>
      <c r="J51" s="391"/>
      <c r="K51" s="391"/>
    </row>
    <row r="52" spans="2:6" ht="18.75">
      <c r="B52" s="7"/>
      <c r="C52" s="395" t="s">
        <v>412</v>
      </c>
      <c r="D52" s="395"/>
      <c r="E52" s="738" t="s">
        <v>583</v>
      </c>
      <c r="F52" s="738"/>
    </row>
    <row r="53" spans="2:6" ht="18.75">
      <c r="B53" s="7"/>
      <c r="C53" s="395"/>
      <c r="D53" s="395"/>
      <c r="E53" s="396"/>
      <c r="F53" s="396"/>
    </row>
    <row r="54" spans="2:11" ht="18.75">
      <c r="B54" s="1"/>
      <c r="C54" s="1"/>
      <c r="D54" s="1"/>
      <c r="E54" s="1"/>
      <c r="F54" s="1"/>
      <c r="G54" s="397"/>
      <c r="H54" s="250"/>
      <c r="I54" s="250"/>
      <c r="J54" s="250"/>
      <c r="K54" s="250"/>
    </row>
    <row r="55" spans="4:11" ht="18.75">
      <c r="D55" s="250"/>
      <c r="G55" s="250"/>
      <c r="H55" s="250"/>
      <c r="I55" s="250"/>
      <c r="J55" s="250"/>
      <c r="K55" s="250"/>
    </row>
    <row r="56" ht="18.75">
      <c r="K56" s="250"/>
    </row>
  </sheetData>
  <sheetProtection/>
  <mergeCells count="25">
    <mergeCell ref="A1:K1"/>
    <mergeCell ref="L5:M5"/>
    <mergeCell ref="L12:M12"/>
    <mergeCell ref="L14:M14"/>
    <mergeCell ref="L15:M15"/>
    <mergeCell ref="L16:M16"/>
    <mergeCell ref="L17:M17"/>
    <mergeCell ref="L18:Q18"/>
    <mergeCell ref="L19:M19"/>
    <mergeCell ref="L21:N21"/>
    <mergeCell ref="L22:N22"/>
    <mergeCell ref="L26:M26"/>
    <mergeCell ref="A37:C37"/>
    <mergeCell ref="L39:N39"/>
    <mergeCell ref="L40:N40"/>
    <mergeCell ref="L41:N41"/>
    <mergeCell ref="L42:N42"/>
    <mergeCell ref="L43:N43"/>
    <mergeCell ref="E52:F52"/>
    <mergeCell ref="L44:N44"/>
    <mergeCell ref="L45:N45"/>
    <mergeCell ref="B46:D46"/>
    <mergeCell ref="E49:F49"/>
    <mergeCell ref="E50:F50"/>
    <mergeCell ref="E51:F51"/>
  </mergeCells>
  <printOptions/>
  <pageMargins left="0" right="0" top="0.7874015748031497" bottom="0.5905511811023623"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92D050"/>
  </sheetPr>
  <dimension ref="A1:AH23"/>
  <sheetViews>
    <sheetView view="pageBreakPreview" zoomScale="60" zoomScaleNormal="75" zoomScalePageLayoutView="0" workbookViewId="0" topLeftCell="A4">
      <selection activeCell="A2" sqref="A2:G2"/>
    </sheetView>
  </sheetViews>
  <sheetFormatPr defaultColWidth="9.140625" defaultRowHeight="80.25" customHeight="1"/>
  <cols>
    <col min="1" max="1" width="30.7109375" style="288" customWidth="1"/>
    <col min="2" max="3" width="12.28125" style="308" customWidth="1"/>
    <col min="4" max="4" width="17.7109375" style="308" hidden="1" customWidth="1"/>
    <col min="5" max="7" width="16.00390625" style="308" customWidth="1"/>
    <col min="8" max="10" width="16.8515625" style="288" customWidth="1"/>
    <col min="11" max="11" width="19.57421875" style="288" customWidth="1"/>
    <col min="12" max="12" width="19.8515625" style="288" customWidth="1"/>
    <col min="13" max="13" width="20.140625" style="288" customWidth="1"/>
    <col min="14" max="14" width="17.7109375" style="288" customWidth="1"/>
    <col min="15" max="15" width="17.140625" style="288" customWidth="1"/>
    <col min="16" max="16" width="17.421875" style="288" customWidth="1"/>
    <col min="17" max="17" width="17.57421875" style="288" customWidth="1"/>
    <col min="18" max="18" width="17.28125" style="288" customWidth="1"/>
    <col min="19" max="19" width="20.421875" style="288" customWidth="1"/>
    <col min="20" max="20" width="20.140625" style="288" customWidth="1"/>
    <col min="21" max="21" width="15.421875" style="288" customWidth="1"/>
    <col min="22" max="23" width="23.28125" style="288" customWidth="1"/>
    <col min="24" max="24" width="17.00390625" style="288" customWidth="1"/>
    <col min="25" max="25" width="23.28125" style="288" customWidth="1"/>
    <col min="26" max="27" width="17.28125" style="288" customWidth="1"/>
    <col min="28" max="28" width="18.140625" style="288" customWidth="1"/>
    <col min="29" max="29" width="19.8515625" style="288" customWidth="1"/>
    <col min="30" max="30" width="17.57421875" style="288" customWidth="1"/>
    <col min="31" max="32" width="19.8515625" style="309" customWidth="1"/>
    <col min="33" max="33" width="18.8515625" style="288" customWidth="1"/>
    <col min="34" max="34" width="16.8515625" style="309" customWidth="1"/>
    <col min="35" max="16384" width="9.140625" style="288" customWidth="1"/>
  </cols>
  <sheetData>
    <row r="1" spans="1:34" ht="80.25" customHeight="1">
      <c r="A1" s="285"/>
      <c r="B1" s="528" t="s">
        <v>658</v>
      </c>
      <c r="C1" s="528"/>
      <c r="D1" s="528"/>
      <c r="E1" s="528"/>
      <c r="F1" s="528"/>
      <c r="G1" s="528"/>
      <c r="H1" s="528"/>
      <c r="I1" s="528"/>
      <c r="J1" s="528"/>
      <c r="K1" s="528"/>
      <c r="L1" s="528"/>
      <c r="M1" s="528"/>
      <c r="N1" s="528"/>
      <c r="O1" s="286"/>
      <c r="P1" s="286"/>
      <c r="Q1" s="286"/>
      <c r="R1" s="286"/>
      <c r="S1" s="286"/>
      <c r="T1" s="286"/>
      <c r="U1" s="286"/>
      <c r="V1" s="286"/>
      <c r="W1" s="286"/>
      <c r="X1" s="286"/>
      <c r="Y1" s="286"/>
      <c r="Z1" s="286"/>
      <c r="AA1" s="286"/>
      <c r="AB1" s="286"/>
      <c r="AC1" s="287"/>
      <c r="AD1" s="286"/>
      <c r="AE1" s="286"/>
      <c r="AF1" s="286"/>
      <c r="AG1" s="286"/>
      <c r="AH1" s="286"/>
    </row>
    <row r="2" spans="1:34" ht="24.75" customHeight="1">
      <c r="A2" s="529"/>
      <c r="B2" s="529"/>
      <c r="C2" s="529"/>
      <c r="D2" s="529"/>
      <c r="E2" s="529"/>
      <c r="F2" s="529"/>
      <c r="G2" s="529"/>
      <c r="AE2" s="289"/>
      <c r="AF2" s="290"/>
      <c r="AG2" s="291"/>
      <c r="AH2" s="292" t="s">
        <v>271</v>
      </c>
    </row>
    <row r="3" spans="1:34" ht="33.75" customHeight="1">
      <c r="A3" s="516" t="s">
        <v>379</v>
      </c>
      <c r="B3" s="521" t="s">
        <v>441</v>
      </c>
      <c r="C3" s="521" t="s">
        <v>442</v>
      </c>
      <c r="D3" s="293"/>
      <c r="E3" s="293"/>
      <c r="F3" s="293"/>
      <c r="G3" s="530"/>
      <c r="H3" s="531"/>
      <c r="I3" s="531"/>
      <c r="J3" s="531"/>
      <c r="K3" s="532"/>
      <c r="L3" s="532"/>
      <c r="M3" s="532"/>
      <c r="N3" s="532"/>
      <c r="O3" s="532"/>
      <c r="P3" s="532"/>
      <c r="Q3" s="532"/>
      <c r="R3" s="532"/>
      <c r="S3" s="532"/>
      <c r="T3" s="532"/>
      <c r="U3" s="532"/>
      <c r="V3" s="532"/>
      <c r="W3" s="532"/>
      <c r="X3" s="532"/>
      <c r="Y3" s="532"/>
      <c r="Z3" s="532"/>
      <c r="AA3" s="532"/>
      <c r="AB3" s="532"/>
      <c r="AC3" s="532"/>
      <c r="AD3" s="532"/>
      <c r="AE3" s="533"/>
      <c r="AF3" s="294"/>
      <c r="AG3" s="534" t="s">
        <v>443</v>
      </c>
      <c r="AH3" s="534"/>
    </row>
    <row r="4" spans="1:34" ht="51.75" customHeight="1">
      <c r="A4" s="517"/>
      <c r="B4" s="522"/>
      <c r="C4" s="522"/>
      <c r="D4" s="535" t="s">
        <v>380</v>
      </c>
      <c r="E4" s="536"/>
      <c r="F4" s="536"/>
      <c r="G4" s="536"/>
      <c r="H4" s="536"/>
      <c r="I4" s="536"/>
      <c r="J4" s="536"/>
      <c r="K4" s="535" t="s">
        <v>272</v>
      </c>
      <c r="L4" s="536"/>
      <c r="M4" s="521" t="s">
        <v>444</v>
      </c>
      <c r="N4" s="524" t="s">
        <v>445</v>
      </c>
      <c r="O4" s="540" t="s">
        <v>273</v>
      </c>
      <c r="P4" s="541"/>
      <c r="Q4" s="541"/>
      <c r="R4" s="541"/>
      <c r="S4" s="541"/>
      <c r="T4" s="541"/>
      <c r="U4" s="542" t="s">
        <v>381</v>
      </c>
      <c r="V4" s="543"/>
      <c r="W4" s="543"/>
      <c r="X4" s="543"/>
      <c r="Y4" s="543"/>
      <c r="Z4" s="543"/>
      <c r="AA4" s="543"/>
      <c r="AB4" s="544"/>
      <c r="AC4" s="513" t="s">
        <v>446</v>
      </c>
      <c r="AD4" s="513" t="s">
        <v>382</v>
      </c>
      <c r="AE4" s="519" t="s">
        <v>447</v>
      </c>
      <c r="AF4" s="520" t="s">
        <v>448</v>
      </c>
      <c r="AG4" s="534"/>
      <c r="AH4" s="534"/>
    </row>
    <row r="5" spans="1:34" ht="55.5" customHeight="1">
      <c r="A5" s="517"/>
      <c r="B5" s="522"/>
      <c r="C5" s="522"/>
      <c r="D5" s="537"/>
      <c r="E5" s="538"/>
      <c r="F5" s="538"/>
      <c r="G5" s="538"/>
      <c r="H5" s="538"/>
      <c r="I5" s="538"/>
      <c r="J5" s="538"/>
      <c r="K5" s="537"/>
      <c r="L5" s="538"/>
      <c r="M5" s="522"/>
      <c r="N5" s="539"/>
      <c r="O5" s="514" t="s">
        <v>275</v>
      </c>
      <c r="P5" s="514"/>
      <c r="Q5" s="542" t="s">
        <v>383</v>
      </c>
      <c r="R5" s="543"/>
      <c r="S5" s="543"/>
      <c r="T5" s="545" t="s">
        <v>276</v>
      </c>
      <c r="U5" s="514" t="s">
        <v>384</v>
      </c>
      <c r="V5" s="514"/>
      <c r="W5" s="511" t="s">
        <v>385</v>
      </c>
      <c r="X5" s="514" t="s">
        <v>386</v>
      </c>
      <c r="Y5" s="511" t="s">
        <v>274</v>
      </c>
      <c r="Z5" s="511" t="s">
        <v>449</v>
      </c>
      <c r="AA5" s="511" t="s">
        <v>450</v>
      </c>
      <c r="AB5" s="545" t="s">
        <v>387</v>
      </c>
      <c r="AC5" s="513"/>
      <c r="AD5" s="513"/>
      <c r="AE5" s="519"/>
      <c r="AF5" s="520"/>
      <c r="AG5" s="516" t="s">
        <v>112</v>
      </c>
      <c r="AH5" s="510" t="s">
        <v>277</v>
      </c>
    </row>
    <row r="6" spans="1:34" ht="80.25" customHeight="1">
      <c r="A6" s="517"/>
      <c r="B6" s="522"/>
      <c r="C6" s="522"/>
      <c r="D6" s="521" t="s">
        <v>58</v>
      </c>
      <c r="E6" s="521" t="s">
        <v>451</v>
      </c>
      <c r="F6" s="526" t="s">
        <v>461</v>
      </c>
      <c r="G6" s="521" t="s">
        <v>452</v>
      </c>
      <c r="H6" s="524" t="s">
        <v>453</v>
      </c>
      <c r="I6" s="524" t="s">
        <v>454</v>
      </c>
      <c r="J6" s="524" t="s">
        <v>455</v>
      </c>
      <c r="K6" s="521" t="s">
        <v>278</v>
      </c>
      <c r="L6" s="521" t="s">
        <v>388</v>
      </c>
      <c r="M6" s="522"/>
      <c r="N6" s="539"/>
      <c r="O6" s="511" t="s">
        <v>389</v>
      </c>
      <c r="P6" s="511" t="s">
        <v>405</v>
      </c>
      <c r="Q6" s="511" t="s">
        <v>390</v>
      </c>
      <c r="R6" s="511" t="s">
        <v>456</v>
      </c>
      <c r="S6" s="511" t="s">
        <v>406</v>
      </c>
      <c r="T6" s="546"/>
      <c r="U6" s="511" t="s">
        <v>391</v>
      </c>
      <c r="V6" s="511" t="s">
        <v>392</v>
      </c>
      <c r="W6" s="515"/>
      <c r="X6" s="514"/>
      <c r="Y6" s="515"/>
      <c r="Z6" s="515"/>
      <c r="AA6" s="515"/>
      <c r="AB6" s="546"/>
      <c r="AC6" s="513"/>
      <c r="AD6" s="513"/>
      <c r="AE6" s="519"/>
      <c r="AF6" s="520"/>
      <c r="AG6" s="517"/>
      <c r="AH6" s="510"/>
    </row>
    <row r="7" spans="1:34" ht="118.5" customHeight="1">
      <c r="A7" s="518"/>
      <c r="B7" s="523"/>
      <c r="C7" s="523"/>
      <c r="D7" s="523"/>
      <c r="E7" s="523"/>
      <c r="F7" s="527"/>
      <c r="G7" s="523"/>
      <c r="H7" s="525"/>
      <c r="I7" s="525"/>
      <c r="J7" s="525"/>
      <c r="K7" s="523"/>
      <c r="L7" s="523"/>
      <c r="M7" s="523"/>
      <c r="N7" s="525"/>
      <c r="O7" s="512"/>
      <c r="P7" s="512"/>
      <c r="Q7" s="512"/>
      <c r="R7" s="512"/>
      <c r="S7" s="512"/>
      <c r="T7" s="547"/>
      <c r="U7" s="512"/>
      <c r="V7" s="512"/>
      <c r="W7" s="512"/>
      <c r="X7" s="514"/>
      <c r="Y7" s="512"/>
      <c r="Z7" s="512"/>
      <c r="AA7" s="512"/>
      <c r="AB7" s="547"/>
      <c r="AC7" s="513"/>
      <c r="AD7" s="513"/>
      <c r="AE7" s="519"/>
      <c r="AF7" s="520"/>
      <c r="AG7" s="518"/>
      <c r="AH7" s="510"/>
    </row>
    <row r="8" spans="1:34" s="297" customFormat="1" ht="23.25" customHeight="1">
      <c r="A8" s="295">
        <v>1</v>
      </c>
      <c r="B8" s="296">
        <v>2</v>
      </c>
      <c r="C8" s="296">
        <v>3</v>
      </c>
      <c r="D8" s="295">
        <v>4</v>
      </c>
      <c r="E8" s="296">
        <v>5</v>
      </c>
      <c r="F8" s="296">
        <v>6</v>
      </c>
      <c r="G8" s="295">
        <v>7</v>
      </c>
      <c r="H8" s="296">
        <v>8</v>
      </c>
      <c r="I8" s="296">
        <v>9</v>
      </c>
      <c r="J8" s="295">
        <v>10</v>
      </c>
      <c r="K8" s="296">
        <v>11</v>
      </c>
      <c r="L8" s="296">
        <v>12</v>
      </c>
      <c r="M8" s="295">
        <v>13</v>
      </c>
      <c r="N8" s="296">
        <v>14</v>
      </c>
      <c r="O8" s="296">
        <v>15</v>
      </c>
      <c r="P8" s="295">
        <v>16</v>
      </c>
      <c r="Q8" s="296">
        <v>17</v>
      </c>
      <c r="R8" s="296">
        <v>18</v>
      </c>
      <c r="S8" s="295">
        <v>19</v>
      </c>
      <c r="T8" s="296">
        <v>20</v>
      </c>
      <c r="U8" s="296">
        <v>21</v>
      </c>
      <c r="V8" s="295">
        <v>22</v>
      </c>
      <c r="W8" s="296">
        <v>23</v>
      </c>
      <c r="X8" s="296">
        <v>24</v>
      </c>
      <c r="Y8" s="295">
        <v>25</v>
      </c>
      <c r="Z8" s="296">
        <v>26</v>
      </c>
      <c r="AA8" s="296">
        <v>27</v>
      </c>
      <c r="AB8" s="295">
        <v>28</v>
      </c>
      <c r="AC8" s="296">
        <v>29</v>
      </c>
      <c r="AD8" s="296">
        <v>30</v>
      </c>
      <c r="AE8" s="295">
        <v>31</v>
      </c>
      <c r="AF8" s="296">
        <v>32</v>
      </c>
      <c r="AG8" s="296">
        <v>33</v>
      </c>
      <c r="AH8" s="295">
        <v>34</v>
      </c>
    </row>
    <row r="9" spans="1:34" ht="120" customHeight="1">
      <c r="A9" s="298" t="s">
        <v>457</v>
      </c>
      <c r="B9" s="299">
        <f>B10+B11+B12+B13</f>
        <v>0</v>
      </c>
      <c r="C9" s="299">
        <f>C10+C11+C12+C13</f>
        <v>0</v>
      </c>
      <c r="D9" s="300">
        <f>ROUND(D10+D11+D12+D13,0)</f>
        <v>0</v>
      </c>
      <c r="E9" s="300">
        <f>ROUND(E10+E11+E12+E13,0)</f>
        <v>0</v>
      </c>
      <c r="F9" s="300">
        <f>ROUND(F10+F11+F12+F13,0)</f>
        <v>0</v>
      </c>
      <c r="G9" s="300">
        <f>ROUND(G10+G11+G12+G13,0)</f>
        <v>0</v>
      </c>
      <c r="H9" s="300">
        <f>ROUND(H10+H11+H12+H13,0)</f>
        <v>0</v>
      </c>
      <c r="I9" s="300">
        <f aca="true" t="shared" si="0" ref="I9:AG9">ROUND(I10+I11+I12+I13,0)</f>
        <v>0</v>
      </c>
      <c r="J9" s="300">
        <f t="shared" si="0"/>
        <v>0</v>
      </c>
      <c r="K9" s="300">
        <f t="shared" si="0"/>
        <v>0</v>
      </c>
      <c r="L9" s="300">
        <f t="shared" si="0"/>
        <v>0</v>
      </c>
      <c r="M9" s="300">
        <f t="shared" si="0"/>
        <v>0</v>
      </c>
      <c r="N9" s="300">
        <f t="shared" si="0"/>
        <v>0</v>
      </c>
      <c r="O9" s="300">
        <f t="shared" si="0"/>
        <v>0</v>
      </c>
      <c r="P9" s="300">
        <f t="shared" si="0"/>
        <v>0</v>
      </c>
      <c r="Q9" s="300">
        <f t="shared" si="0"/>
        <v>0</v>
      </c>
      <c r="R9" s="300">
        <f t="shared" si="0"/>
        <v>0</v>
      </c>
      <c r="S9" s="300">
        <f t="shared" si="0"/>
        <v>0</v>
      </c>
      <c r="T9" s="300">
        <f t="shared" si="0"/>
        <v>0</v>
      </c>
      <c r="U9" s="300">
        <f t="shared" si="0"/>
        <v>0</v>
      </c>
      <c r="V9" s="300">
        <f t="shared" si="0"/>
        <v>0</v>
      </c>
      <c r="W9" s="300">
        <f t="shared" si="0"/>
        <v>0</v>
      </c>
      <c r="X9" s="300">
        <f t="shared" si="0"/>
        <v>0</v>
      </c>
      <c r="Y9" s="300">
        <f t="shared" si="0"/>
        <v>0</v>
      </c>
      <c r="Z9" s="300">
        <f t="shared" si="0"/>
        <v>0</v>
      </c>
      <c r="AA9" s="300">
        <f t="shared" si="0"/>
        <v>0</v>
      </c>
      <c r="AB9" s="300">
        <f t="shared" si="0"/>
        <v>0</v>
      </c>
      <c r="AC9" s="300">
        <f t="shared" si="0"/>
        <v>0</v>
      </c>
      <c r="AD9" s="300">
        <f t="shared" si="0"/>
        <v>0</v>
      </c>
      <c r="AE9" s="300">
        <f t="shared" si="0"/>
        <v>0</v>
      </c>
      <c r="AF9" s="300">
        <f t="shared" si="0"/>
        <v>0</v>
      </c>
      <c r="AG9" s="300">
        <f t="shared" si="0"/>
        <v>0</v>
      </c>
      <c r="AH9" s="300" t="e">
        <f aca="true" t="shared" si="1" ref="AH9:AH23">AE9/AF9*100-100</f>
        <v>#DIV/0!</v>
      </c>
    </row>
    <row r="10" spans="1:34" ht="36" customHeight="1">
      <c r="A10" s="301" t="s">
        <v>393</v>
      </c>
      <c r="B10" s="302">
        <f aca="true" t="shared" si="2" ref="B10:S13">B15+B20</f>
        <v>0</v>
      </c>
      <c r="C10" s="302">
        <f t="shared" si="2"/>
        <v>0</v>
      </c>
      <c r="D10" s="302">
        <f t="shared" si="2"/>
        <v>0</v>
      </c>
      <c r="E10" s="302">
        <f t="shared" si="2"/>
        <v>0</v>
      </c>
      <c r="F10" s="302"/>
      <c r="G10" s="302">
        <f t="shared" si="2"/>
        <v>0</v>
      </c>
      <c r="H10" s="302">
        <f t="shared" si="2"/>
        <v>0</v>
      </c>
      <c r="I10" s="302">
        <f t="shared" si="2"/>
        <v>0</v>
      </c>
      <c r="J10" s="302">
        <f t="shared" si="2"/>
        <v>0</v>
      </c>
      <c r="K10" s="302">
        <f t="shared" si="2"/>
        <v>0</v>
      </c>
      <c r="L10" s="302">
        <f t="shared" si="2"/>
        <v>0</v>
      </c>
      <c r="M10" s="302">
        <f t="shared" si="2"/>
        <v>0</v>
      </c>
      <c r="N10" s="302">
        <f t="shared" si="2"/>
        <v>0</v>
      </c>
      <c r="O10" s="302">
        <f t="shared" si="2"/>
        <v>0</v>
      </c>
      <c r="P10" s="302">
        <f t="shared" si="2"/>
        <v>0</v>
      </c>
      <c r="Q10" s="302">
        <f t="shared" si="2"/>
        <v>0</v>
      </c>
      <c r="R10" s="302">
        <f t="shared" si="2"/>
        <v>0</v>
      </c>
      <c r="S10" s="302">
        <f t="shared" si="2"/>
        <v>0</v>
      </c>
      <c r="T10" s="300">
        <f>ROUND(O10+P10+Q10+R10+S10,0)</f>
        <v>0</v>
      </c>
      <c r="U10" s="302">
        <f aca="true" t="shared" si="3" ref="U10:AA13">U15+U20</f>
        <v>0</v>
      </c>
      <c r="V10" s="302">
        <f t="shared" si="3"/>
        <v>0</v>
      </c>
      <c r="W10" s="302">
        <f t="shared" si="3"/>
        <v>0</v>
      </c>
      <c r="X10" s="302">
        <f t="shared" si="3"/>
        <v>0</v>
      </c>
      <c r="Y10" s="302">
        <f t="shared" si="3"/>
        <v>0</v>
      </c>
      <c r="Z10" s="302">
        <f t="shared" si="3"/>
        <v>0</v>
      </c>
      <c r="AA10" s="302">
        <f t="shared" si="3"/>
        <v>0</v>
      </c>
      <c r="AB10" s="303">
        <f>ROUND(U10+V10+W10+X10+Y10+Z10+AA10,0)</f>
        <v>0</v>
      </c>
      <c r="AC10" s="300">
        <f>ROUND(H10+I10+N10+T10+AB10,0)</f>
        <v>0</v>
      </c>
      <c r="AD10" s="299">
        <f>ROUND(AC10*22%,0)</f>
        <v>0</v>
      </c>
      <c r="AE10" s="300">
        <f>ROUND(AC10+AD10,0)</f>
        <v>0</v>
      </c>
      <c r="AF10" s="302">
        <f>AF15+AF20</f>
        <v>0</v>
      </c>
      <c r="AG10" s="300">
        <f aca="true" t="shared" si="4" ref="AG10:AG23">AE10-AF10</f>
        <v>0</v>
      </c>
      <c r="AH10" s="300" t="e">
        <f t="shared" si="1"/>
        <v>#DIV/0!</v>
      </c>
    </row>
    <row r="11" spans="1:34" ht="36" customHeight="1">
      <c r="A11" s="301" t="s">
        <v>394</v>
      </c>
      <c r="B11" s="302">
        <f t="shared" si="2"/>
        <v>0</v>
      </c>
      <c r="C11" s="302">
        <f t="shared" si="2"/>
        <v>0</v>
      </c>
      <c r="D11" s="302">
        <f t="shared" si="2"/>
        <v>0</v>
      </c>
      <c r="E11" s="302">
        <f t="shared" si="2"/>
        <v>0</v>
      </c>
      <c r="F11" s="302"/>
      <c r="G11" s="302">
        <f t="shared" si="2"/>
        <v>0</v>
      </c>
      <c r="H11" s="302">
        <f t="shared" si="2"/>
        <v>0</v>
      </c>
      <c r="I11" s="302">
        <f t="shared" si="2"/>
        <v>0</v>
      </c>
      <c r="J11" s="302">
        <f t="shared" si="2"/>
        <v>0</v>
      </c>
      <c r="K11" s="302">
        <f t="shared" si="2"/>
        <v>0</v>
      </c>
      <c r="L11" s="302">
        <f t="shared" si="2"/>
        <v>0</v>
      </c>
      <c r="M11" s="302">
        <f t="shared" si="2"/>
        <v>0</v>
      </c>
      <c r="N11" s="302">
        <f t="shared" si="2"/>
        <v>0</v>
      </c>
      <c r="O11" s="302">
        <f t="shared" si="2"/>
        <v>0</v>
      </c>
      <c r="P11" s="302">
        <f t="shared" si="2"/>
        <v>0</v>
      </c>
      <c r="Q11" s="302">
        <f t="shared" si="2"/>
        <v>0</v>
      </c>
      <c r="R11" s="302">
        <f t="shared" si="2"/>
        <v>0</v>
      </c>
      <c r="S11" s="302">
        <f t="shared" si="2"/>
        <v>0</v>
      </c>
      <c r="T11" s="300">
        <f>ROUND(O11+P11+Q11+R11+S11,0)</f>
        <v>0</v>
      </c>
      <c r="U11" s="302">
        <f t="shared" si="3"/>
        <v>0</v>
      </c>
      <c r="V11" s="302">
        <f t="shared" si="3"/>
        <v>0</v>
      </c>
      <c r="W11" s="302">
        <f t="shared" si="3"/>
        <v>0</v>
      </c>
      <c r="X11" s="302">
        <f t="shared" si="3"/>
        <v>0</v>
      </c>
      <c r="Y11" s="302">
        <f t="shared" si="3"/>
        <v>0</v>
      </c>
      <c r="Z11" s="302">
        <f t="shared" si="3"/>
        <v>0</v>
      </c>
      <c r="AA11" s="302">
        <f t="shared" si="3"/>
        <v>0</v>
      </c>
      <c r="AB11" s="303">
        <f>ROUND(U11+V11+W11+X11+Y11+Z11+AA11,0)</f>
        <v>0</v>
      </c>
      <c r="AC11" s="300">
        <f>ROUND(H11+I11+N11+T11+AB11,0)</f>
        <v>0</v>
      </c>
      <c r="AD11" s="299">
        <f>ROUND(AC11*22%,0)</f>
        <v>0</v>
      </c>
      <c r="AE11" s="300">
        <f>ROUND(AC11+AD11,0)</f>
        <v>0</v>
      </c>
      <c r="AF11" s="302">
        <f>AF16+AF21</f>
        <v>0</v>
      </c>
      <c r="AG11" s="300">
        <f t="shared" si="4"/>
        <v>0</v>
      </c>
      <c r="AH11" s="300" t="e">
        <f t="shared" si="1"/>
        <v>#DIV/0!</v>
      </c>
    </row>
    <row r="12" spans="1:34" ht="23.25" customHeight="1">
      <c r="A12" s="301" t="s">
        <v>265</v>
      </c>
      <c r="B12" s="302">
        <f t="shared" si="2"/>
        <v>0</v>
      </c>
      <c r="C12" s="302">
        <f t="shared" si="2"/>
        <v>0</v>
      </c>
      <c r="D12" s="302">
        <f t="shared" si="2"/>
        <v>0</v>
      </c>
      <c r="E12" s="302">
        <f t="shared" si="2"/>
        <v>0</v>
      </c>
      <c r="F12" s="302"/>
      <c r="G12" s="302">
        <f t="shared" si="2"/>
        <v>0</v>
      </c>
      <c r="H12" s="302">
        <f t="shared" si="2"/>
        <v>0</v>
      </c>
      <c r="I12" s="302">
        <f t="shared" si="2"/>
        <v>0</v>
      </c>
      <c r="J12" s="302">
        <f t="shared" si="2"/>
        <v>0</v>
      </c>
      <c r="K12" s="302">
        <f t="shared" si="2"/>
        <v>0</v>
      </c>
      <c r="L12" s="302">
        <f t="shared" si="2"/>
        <v>0</v>
      </c>
      <c r="M12" s="302">
        <f t="shared" si="2"/>
        <v>0</v>
      </c>
      <c r="N12" s="302">
        <f t="shared" si="2"/>
        <v>0</v>
      </c>
      <c r="O12" s="302">
        <f t="shared" si="2"/>
        <v>0</v>
      </c>
      <c r="P12" s="302">
        <f t="shared" si="2"/>
        <v>0</v>
      </c>
      <c r="Q12" s="302">
        <f t="shared" si="2"/>
        <v>0</v>
      </c>
      <c r="R12" s="302">
        <f t="shared" si="2"/>
        <v>0</v>
      </c>
      <c r="S12" s="302">
        <f t="shared" si="2"/>
        <v>0</v>
      </c>
      <c r="T12" s="300">
        <f>ROUND(O12+P12+Q12+R12+S12,0)</f>
        <v>0</v>
      </c>
      <c r="U12" s="302">
        <f t="shared" si="3"/>
        <v>0</v>
      </c>
      <c r="V12" s="302">
        <f t="shared" si="3"/>
        <v>0</v>
      </c>
      <c r="W12" s="302">
        <f t="shared" si="3"/>
        <v>0</v>
      </c>
      <c r="X12" s="302">
        <f t="shared" si="3"/>
        <v>0</v>
      </c>
      <c r="Y12" s="302">
        <f t="shared" si="3"/>
        <v>0</v>
      </c>
      <c r="Z12" s="302">
        <f t="shared" si="3"/>
        <v>0</v>
      </c>
      <c r="AA12" s="302">
        <f t="shared" si="3"/>
        <v>0</v>
      </c>
      <c r="AB12" s="303">
        <f>ROUND(U12+V12+W12+X12+Y12+Z12+AA12,0)</f>
        <v>0</v>
      </c>
      <c r="AC12" s="300">
        <f>ROUND(H12+I12+N12+T12+AB12,0)</f>
        <v>0</v>
      </c>
      <c r="AD12" s="299">
        <f>ROUND(AC12*22%,0)</f>
        <v>0</v>
      </c>
      <c r="AE12" s="300">
        <f>ROUND(AC12+AD12,0)</f>
        <v>0</v>
      </c>
      <c r="AF12" s="302">
        <f>AF17+AF22</f>
        <v>0</v>
      </c>
      <c r="AG12" s="300">
        <f t="shared" si="4"/>
        <v>0</v>
      </c>
      <c r="AH12" s="300" t="e">
        <f t="shared" si="1"/>
        <v>#DIV/0!</v>
      </c>
    </row>
    <row r="13" spans="1:34" ht="18.75" customHeight="1">
      <c r="A13" s="304" t="s">
        <v>266</v>
      </c>
      <c r="B13" s="302">
        <f t="shared" si="2"/>
        <v>0</v>
      </c>
      <c r="C13" s="302">
        <f t="shared" si="2"/>
        <v>0</v>
      </c>
      <c r="D13" s="302">
        <f t="shared" si="2"/>
        <v>0</v>
      </c>
      <c r="E13" s="302">
        <f t="shared" si="2"/>
        <v>0</v>
      </c>
      <c r="F13" s="302"/>
      <c r="G13" s="302">
        <f t="shared" si="2"/>
        <v>0</v>
      </c>
      <c r="H13" s="302">
        <f t="shared" si="2"/>
        <v>0</v>
      </c>
      <c r="I13" s="302">
        <f t="shared" si="2"/>
        <v>0</v>
      </c>
      <c r="J13" s="302">
        <f t="shared" si="2"/>
        <v>0</v>
      </c>
      <c r="K13" s="302">
        <f t="shared" si="2"/>
        <v>0</v>
      </c>
      <c r="L13" s="302">
        <f t="shared" si="2"/>
        <v>0</v>
      </c>
      <c r="M13" s="302">
        <f t="shared" si="2"/>
        <v>0</v>
      </c>
      <c r="N13" s="302">
        <f t="shared" si="2"/>
        <v>0</v>
      </c>
      <c r="O13" s="302">
        <f t="shared" si="2"/>
        <v>0</v>
      </c>
      <c r="P13" s="302">
        <f t="shared" si="2"/>
        <v>0</v>
      </c>
      <c r="Q13" s="302">
        <f t="shared" si="2"/>
        <v>0</v>
      </c>
      <c r="R13" s="302">
        <f t="shared" si="2"/>
        <v>0</v>
      </c>
      <c r="S13" s="302">
        <f t="shared" si="2"/>
        <v>0</v>
      </c>
      <c r="T13" s="300">
        <f>ROUND(O13+P13+Q13+R13+S13,0)</f>
        <v>0</v>
      </c>
      <c r="U13" s="302">
        <f t="shared" si="3"/>
        <v>0</v>
      </c>
      <c r="V13" s="302">
        <f t="shared" si="3"/>
        <v>0</v>
      </c>
      <c r="W13" s="302">
        <f t="shared" si="3"/>
        <v>0</v>
      </c>
      <c r="X13" s="302">
        <f t="shared" si="3"/>
        <v>0</v>
      </c>
      <c r="Y13" s="302">
        <f t="shared" si="3"/>
        <v>0</v>
      </c>
      <c r="Z13" s="302">
        <f t="shared" si="3"/>
        <v>0</v>
      </c>
      <c r="AA13" s="302">
        <f t="shared" si="3"/>
        <v>0</v>
      </c>
      <c r="AB13" s="303">
        <f>ROUND(U13+V13+W13+X13+Y13+Z13+AA13,0)</f>
        <v>0</v>
      </c>
      <c r="AC13" s="300">
        <f>ROUND(H13+I13+N13+T13+AB13,0)</f>
        <v>0</v>
      </c>
      <c r="AD13" s="299">
        <f>ROUND(AC13*22%,0)</f>
        <v>0</v>
      </c>
      <c r="AE13" s="300">
        <f>ROUND(AC13+AD13,0)</f>
        <v>0</v>
      </c>
      <c r="AF13" s="302">
        <f>AF18+AF23</f>
        <v>0</v>
      </c>
      <c r="AG13" s="300">
        <f t="shared" si="4"/>
        <v>0</v>
      </c>
      <c r="AH13" s="300" t="e">
        <f t="shared" si="1"/>
        <v>#DIV/0!</v>
      </c>
    </row>
    <row r="14" spans="1:34" ht="56.25" customHeight="1">
      <c r="A14" s="298" t="s">
        <v>458</v>
      </c>
      <c r="B14" s="299">
        <f>B15+B16+B17+B18</f>
        <v>0</v>
      </c>
      <c r="C14" s="299">
        <f>C15+C16+C17+C18</f>
        <v>0</v>
      </c>
      <c r="D14" s="300">
        <f>ROUND(D15+D16+D17+D18,0)</f>
        <v>0</v>
      </c>
      <c r="E14" s="300">
        <f aca="true" t="shared" si="5" ref="E14:AF14">ROUND(E15+E16+E17+E18,0)</f>
        <v>0</v>
      </c>
      <c r="F14" s="300"/>
      <c r="G14" s="300">
        <f t="shared" si="5"/>
        <v>0</v>
      </c>
      <c r="H14" s="300">
        <f t="shared" si="5"/>
        <v>0</v>
      </c>
      <c r="I14" s="300">
        <f t="shared" si="5"/>
        <v>0</v>
      </c>
      <c r="J14" s="300">
        <f t="shared" si="5"/>
        <v>0</v>
      </c>
      <c r="K14" s="300">
        <f t="shared" si="5"/>
        <v>0</v>
      </c>
      <c r="L14" s="300">
        <f t="shared" si="5"/>
        <v>0</v>
      </c>
      <c r="M14" s="300">
        <f t="shared" si="5"/>
        <v>0</v>
      </c>
      <c r="N14" s="300">
        <f t="shared" si="5"/>
        <v>0</v>
      </c>
      <c r="O14" s="300">
        <f t="shared" si="5"/>
        <v>0</v>
      </c>
      <c r="P14" s="300">
        <f t="shared" si="5"/>
        <v>0</v>
      </c>
      <c r="Q14" s="300">
        <f t="shared" si="5"/>
        <v>0</v>
      </c>
      <c r="R14" s="300">
        <f t="shared" si="5"/>
        <v>0</v>
      </c>
      <c r="S14" s="300">
        <f t="shared" si="5"/>
        <v>0</v>
      </c>
      <c r="T14" s="300">
        <f t="shared" si="5"/>
        <v>0</v>
      </c>
      <c r="U14" s="300">
        <f t="shared" si="5"/>
        <v>0</v>
      </c>
      <c r="V14" s="300">
        <f t="shared" si="5"/>
        <v>0</v>
      </c>
      <c r="W14" s="300">
        <f t="shared" si="5"/>
        <v>0</v>
      </c>
      <c r="X14" s="300">
        <f t="shared" si="5"/>
        <v>0</v>
      </c>
      <c r="Y14" s="300">
        <f t="shared" si="5"/>
        <v>0</v>
      </c>
      <c r="Z14" s="300">
        <f t="shared" si="5"/>
        <v>0</v>
      </c>
      <c r="AA14" s="300">
        <f t="shared" si="5"/>
        <v>0</v>
      </c>
      <c r="AB14" s="300">
        <f t="shared" si="5"/>
        <v>0</v>
      </c>
      <c r="AC14" s="300">
        <f t="shared" si="5"/>
        <v>0</v>
      </c>
      <c r="AD14" s="300">
        <f t="shared" si="5"/>
        <v>0</v>
      </c>
      <c r="AE14" s="299">
        <f t="shared" si="5"/>
        <v>0</v>
      </c>
      <c r="AF14" s="299">
        <f t="shared" si="5"/>
        <v>0</v>
      </c>
      <c r="AG14" s="300">
        <f t="shared" si="4"/>
        <v>0</v>
      </c>
      <c r="AH14" s="300" t="e">
        <f t="shared" si="1"/>
        <v>#DIV/0!</v>
      </c>
    </row>
    <row r="15" spans="1:34" ht="36" customHeight="1">
      <c r="A15" s="301" t="s">
        <v>393</v>
      </c>
      <c r="B15" s="299"/>
      <c r="C15" s="299"/>
      <c r="D15" s="303"/>
      <c r="E15" s="303"/>
      <c r="F15" s="303"/>
      <c r="G15" s="303"/>
      <c r="H15" s="300">
        <f>ROUND(G15*12,0)</f>
        <v>0</v>
      </c>
      <c r="I15" s="300"/>
      <c r="J15" s="300">
        <f>H15+I15</f>
        <v>0</v>
      </c>
      <c r="K15" s="305"/>
      <c r="L15" s="305"/>
      <c r="M15" s="305"/>
      <c r="N15" s="300">
        <f>ROUND(K15+L15+M15,0)</f>
        <v>0</v>
      </c>
      <c r="O15" s="305"/>
      <c r="P15" s="305"/>
      <c r="Q15" s="305"/>
      <c r="R15" s="305"/>
      <c r="S15" s="305"/>
      <c r="T15" s="300">
        <f>ROUND(O15+P15+Q15+R15+S15,0)</f>
        <v>0</v>
      </c>
      <c r="U15" s="305"/>
      <c r="V15" s="303">
        <f>U15*100%</f>
        <v>0</v>
      </c>
      <c r="W15" s="306"/>
      <c r="X15" s="307"/>
      <c r="Y15" s="307"/>
      <c r="Z15" s="307"/>
      <c r="AA15" s="307"/>
      <c r="AB15" s="303">
        <f>ROUND(U15+V15+W15+X15+Y15+Z15+AA15,0)</f>
        <v>0</v>
      </c>
      <c r="AC15" s="300">
        <f>ROUND(J15+N15+T15+AB15,0)</f>
        <v>0</v>
      </c>
      <c r="AD15" s="299">
        <f>ROUND(AC15*22%,0)</f>
        <v>0</v>
      </c>
      <c r="AE15" s="300">
        <f>ROUND(AC15+AD15,0)</f>
        <v>0</v>
      </c>
      <c r="AF15" s="303"/>
      <c r="AG15" s="300">
        <f t="shared" si="4"/>
        <v>0</v>
      </c>
      <c r="AH15" s="300" t="e">
        <f t="shared" si="1"/>
        <v>#DIV/0!</v>
      </c>
    </row>
    <row r="16" spans="1:34" ht="36" customHeight="1">
      <c r="A16" s="301" t="s">
        <v>394</v>
      </c>
      <c r="B16" s="299"/>
      <c r="C16" s="299"/>
      <c r="D16" s="303"/>
      <c r="E16" s="303"/>
      <c r="F16" s="303"/>
      <c r="G16" s="303"/>
      <c r="H16" s="300">
        <f>ROUND(G16*12,0)</f>
        <v>0</v>
      </c>
      <c r="I16" s="300"/>
      <c r="J16" s="300">
        <f>H16+I16</f>
        <v>0</v>
      </c>
      <c r="K16" s="305"/>
      <c r="L16" s="305"/>
      <c r="M16" s="305"/>
      <c r="N16" s="300">
        <f>ROUND(K16+L16+M16,0)</f>
        <v>0</v>
      </c>
      <c r="O16" s="305"/>
      <c r="P16" s="305"/>
      <c r="Q16" s="305"/>
      <c r="R16" s="305"/>
      <c r="S16" s="305"/>
      <c r="T16" s="300">
        <f>ROUND(O16+P16+Q16+R16+S16,0)</f>
        <v>0</v>
      </c>
      <c r="U16" s="305"/>
      <c r="V16" s="303">
        <f>U16*100%</f>
        <v>0</v>
      </c>
      <c r="W16" s="306"/>
      <c r="X16" s="307"/>
      <c r="Y16" s="307"/>
      <c r="Z16" s="307"/>
      <c r="AA16" s="307"/>
      <c r="AB16" s="303">
        <f>ROUND(U16+V16+W16+X16+Y16+Z16+AA16,0)</f>
        <v>0</v>
      </c>
      <c r="AC16" s="300">
        <f>ROUND(J16+N16+T16+AB16,0)</f>
        <v>0</v>
      </c>
      <c r="AD16" s="299">
        <f>ROUND(AC16*22%,0)</f>
        <v>0</v>
      </c>
      <c r="AE16" s="300">
        <f>ROUND(AC16+AD16,0)</f>
        <v>0</v>
      </c>
      <c r="AF16" s="303"/>
      <c r="AG16" s="300">
        <f t="shared" si="4"/>
        <v>0</v>
      </c>
      <c r="AH16" s="300" t="e">
        <f t="shared" si="1"/>
        <v>#DIV/0!</v>
      </c>
    </row>
    <row r="17" spans="1:34" ht="23.25" customHeight="1">
      <c r="A17" s="301" t="s">
        <v>265</v>
      </c>
      <c r="B17" s="299"/>
      <c r="C17" s="299"/>
      <c r="D17" s="303"/>
      <c r="E17" s="303"/>
      <c r="F17" s="303"/>
      <c r="G17" s="303"/>
      <c r="H17" s="300">
        <f>ROUND(G17*12,0)</f>
        <v>0</v>
      </c>
      <c r="I17" s="300"/>
      <c r="J17" s="300">
        <f>H17+I17</f>
        <v>0</v>
      </c>
      <c r="K17" s="305"/>
      <c r="L17" s="305"/>
      <c r="M17" s="305"/>
      <c r="N17" s="300">
        <f>ROUND(K17+L17+M17,0)</f>
        <v>0</v>
      </c>
      <c r="O17" s="305"/>
      <c r="P17" s="305"/>
      <c r="Q17" s="305"/>
      <c r="R17" s="305"/>
      <c r="S17" s="305"/>
      <c r="T17" s="300">
        <f>ROUND(O17+P17+Q17+R17+S17,0)</f>
        <v>0</v>
      </c>
      <c r="U17" s="305"/>
      <c r="V17" s="303"/>
      <c r="W17" s="306"/>
      <c r="X17" s="307"/>
      <c r="Y17" s="307"/>
      <c r="Z17" s="307"/>
      <c r="AA17" s="307"/>
      <c r="AB17" s="303">
        <f>ROUND(U17+V17+W17+X17+Y17+Z17+AA17,0)</f>
        <v>0</v>
      </c>
      <c r="AC17" s="300">
        <f>ROUND(J17+N17+T17+AB17,0)</f>
        <v>0</v>
      </c>
      <c r="AD17" s="299">
        <f>ROUND(AC17*22%,0)</f>
        <v>0</v>
      </c>
      <c r="AE17" s="300">
        <f>ROUND(AC17+AD17,0)</f>
        <v>0</v>
      </c>
      <c r="AF17" s="303"/>
      <c r="AG17" s="300">
        <f t="shared" si="4"/>
        <v>0</v>
      </c>
      <c r="AH17" s="300" t="e">
        <f t="shared" si="1"/>
        <v>#DIV/0!</v>
      </c>
    </row>
    <row r="18" spans="1:34" ht="18.75" customHeight="1">
      <c r="A18" s="304" t="s">
        <v>266</v>
      </c>
      <c r="B18" s="299"/>
      <c r="C18" s="299"/>
      <c r="D18" s="303"/>
      <c r="E18" s="303"/>
      <c r="F18" s="303"/>
      <c r="G18" s="303"/>
      <c r="H18" s="300">
        <f>ROUND(G18*12,0)</f>
        <v>0</v>
      </c>
      <c r="I18" s="300"/>
      <c r="J18" s="300">
        <f>H18+I18</f>
        <v>0</v>
      </c>
      <c r="K18" s="305"/>
      <c r="L18" s="305"/>
      <c r="M18" s="305"/>
      <c r="N18" s="300">
        <f>ROUND(K18+L18+M18,0)</f>
        <v>0</v>
      </c>
      <c r="O18" s="305"/>
      <c r="P18" s="305"/>
      <c r="Q18" s="305"/>
      <c r="R18" s="305"/>
      <c r="S18" s="305"/>
      <c r="T18" s="300">
        <f>ROUND(O18+P18+Q18+R18+S18,0)</f>
        <v>0</v>
      </c>
      <c r="U18" s="305"/>
      <c r="V18" s="303"/>
      <c r="W18" s="306"/>
      <c r="X18" s="307"/>
      <c r="Y18" s="307"/>
      <c r="Z18" s="307"/>
      <c r="AA18" s="307"/>
      <c r="AB18" s="303">
        <f>ROUND(U18+V18+W18+X18+Y18+Z18+AA18,0)</f>
        <v>0</v>
      </c>
      <c r="AC18" s="300">
        <f>ROUND(J18+N18+T18+AB18,0)</f>
        <v>0</v>
      </c>
      <c r="AD18" s="299">
        <f>ROUND(AC18*22%,0)</f>
        <v>0</v>
      </c>
      <c r="AE18" s="300">
        <f>ROUND(AC18+AD18,0)</f>
        <v>0</v>
      </c>
      <c r="AF18" s="303"/>
      <c r="AG18" s="300">
        <f t="shared" si="4"/>
        <v>0</v>
      </c>
      <c r="AH18" s="300" t="e">
        <f t="shared" si="1"/>
        <v>#DIV/0!</v>
      </c>
    </row>
    <row r="19" spans="1:34" ht="80.25" customHeight="1">
      <c r="A19" s="298" t="s">
        <v>459</v>
      </c>
      <c r="B19" s="299">
        <f>B20+B21+B22+B23</f>
        <v>0</v>
      </c>
      <c r="C19" s="299">
        <f>C20+C21+C22+C23</f>
        <v>0</v>
      </c>
      <c r="D19" s="300">
        <f aca="true" t="shared" si="6" ref="D19:AF19">ROUND(D20+D21+D22+D23,0)</f>
        <v>0</v>
      </c>
      <c r="E19" s="300">
        <f t="shared" si="6"/>
        <v>0</v>
      </c>
      <c r="F19" s="300"/>
      <c r="G19" s="300">
        <f t="shared" si="6"/>
        <v>0</v>
      </c>
      <c r="H19" s="300">
        <f t="shared" si="6"/>
        <v>0</v>
      </c>
      <c r="I19" s="300">
        <f t="shared" si="6"/>
        <v>0</v>
      </c>
      <c r="J19" s="300">
        <f t="shared" si="6"/>
        <v>0</v>
      </c>
      <c r="K19" s="300">
        <f t="shared" si="6"/>
        <v>0</v>
      </c>
      <c r="L19" s="300">
        <f t="shared" si="6"/>
        <v>0</v>
      </c>
      <c r="M19" s="300">
        <f t="shared" si="6"/>
        <v>0</v>
      </c>
      <c r="N19" s="300">
        <f t="shared" si="6"/>
        <v>0</v>
      </c>
      <c r="O19" s="300">
        <f t="shared" si="6"/>
        <v>0</v>
      </c>
      <c r="P19" s="300">
        <f t="shared" si="6"/>
        <v>0</v>
      </c>
      <c r="Q19" s="300">
        <f t="shared" si="6"/>
        <v>0</v>
      </c>
      <c r="R19" s="300">
        <f t="shared" si="6"/>
        <v>0</v>
      </c>
      <c r="S19" s="300">
        <f t="shared" si="6"/>
        <v>0</v>
      </c>
      <c r="T19" s="300">
        <f t="shared" si="6"/>
        <v>0</v>
      </c>
      <c r="U19" s="300">
        <f t="shared" si="6"/>
        <v>0</v>
      </c>
      <c r="V19" s="300">
        <f t="shared" si="6"/>
        <v>0</v>
      </c>
      <c r="W19" s="300">
        <f t="shared" si="6"/>
        <v>0</v>
      </c>
      <c r="X19" s="300">
        <f t="shared" si="6"/>
        <v>0</v>
      </c>
      <c r="Y19" s="300">
        <f t="shared" si="6"/>
        <v>0</v>
      </c>
      <c r="Z19" s="300">
        <f t="shared" si="6"/>
        <v>0</v>
      </c>
      <c r="AA19" s="300">
        <f t="shared" si="6"/>
        <v>0</v>
      </c>
      <c r="AB19" s="300">
        <f t="shared" si="6"/>
        <v>0</v>
      </c>
      <c r="AC19" s="300">
        <f t="shared" si="6"/>
        <v>0</v>
      </c>
      <c r="AD19" s="300">
        <f t="shared" si="6"/>
        <v>0</v>
      </c>
      <c r="AE19" s="299">
        <f t="shared" si="6"/>
        <v>0</v>
      </c>
      <c r="AF19" s="299">
        <f t="shared" si="6"/>
        <v>0</v>
      </c>
      <c r="AG19" s="300">
        <f t="shared" si="4"/>
        <v>0</v>
      </c>
      <c r="AH19" s="300" t="e">
        <f t="shared" si="1"/>
        <v>#DIV/0!</v>
      </c>
    </row>
    <row r="20" spans="1:34" ht="36" customHeight="1">
      <c r="A20" s="301" t="s">
        <v>393</v>
      </c>
      <c r="B20" s="299"/>
      <c r="C20" s="299"/>
      <c r="D20" s="303"/>
      <c r="E20" s="303"/>
      <c r="F20" s="303"/>
      <c r="G20" s="303"/>
      <c r="H20" s="300">
        <f>ROUND(G20*12,0)</f>
        <v>0</v>
      </c>
      <c r="I20" s="300"/>
      <c r="J20" s="300">
        <f>H20+I20</f>
        <v>0</v>
      </c>
      <c r="K20" s="305"/>
      <c r="L20" s="305"/>
      <c r="M20" s="305"/>
      <c r="N20" s="300">
        <f>ROUND(K20+L20+M20,0)</f>
        <v>0</v>
      </c>
      <c r="O20" s="305"/>
      <c r="P20" s="305"/>
      <c r="Q20" s="305"/>
      <c r="R20" s="305"/>
      <c r="S20" s="305"/>
      <c r="T20" s="300">
        <f>ROUND(O20+P20+Q20+R20+S20,0)</f>
        <v>0</v>
      </c>
      <c r="U20" s="305"/>
      <c r="V20" s="303"/>
      <c r="W20" s="306"/>
      <c r="X20" s="307"/>
      <c r="Y20" s="307"/>
      <c r="Z20" s="307"/>
      <c r="AA20" s="307"/>
      <c r="AB20" s="303">
        <f>ROUND(U20+V20+W20+X20+Y20+Z20+AA20,0)</f>
        <v>0</v>
      </c>
      <c r="AC20" s="300">
        <f>ROUND(J20+N20+T20+AB20,0)</f>
        <v>0</v>
      </c>
      <c r="AD20" s="299">
        <f>ROUND(AC20*22%,0)</f>
        <v>0</v>
      </c>
      <c r="AE20" s="300">
        <f>ROUND(AC20+AD20,0)</f>
        <v>0</v>
      </c>
      <c r="AF20" s="303"/>
      <c r="AG20" s="300">
        <f t="shared" si="4"/>
        <v>0</v>
      </c>
      <c r="AH20" s="300" t="e">
        <f t="shared" si="1"/>
        <v>#DIV/0!</v>
      </c>
    </row>
    <row r="21" spans="1:34" ht="36" customHeight="1">
      <c r="A21" s="301" t="s">
        <v>394</v>
      </c>
      <c r="B21" s="299"/>
      <c r="C21" s="299"/>
      <c r="D21" s="303"/>
      <c r="E21" s="303"/>
      <c r="F21" s="303"/>
      <c r="G21" s="303"/>
      <c r="H21" s="300">
        <f>ROUND(G21*12,0)</f>
        <v>0</v>
      </c>
      <c r="I21" s="300"/>
      <c r="J21" s="300">
        <f>H21+I21</f>
        <v>0</v>
      </c>
      <c r="K21" s="305"/>
      <c r="L21" s="305"/>
      <c r="M21" s="305"/>
      <c r="N21" s="300">
        <f>ROUND(K21+L21+M21,0)</f>
        <v>0</v>
      </c>
      <c r="O21" s="305"/>
      <c r="P21" s="305"/>
      <c r="Q21" s="305"/>
      <c r="R21" s="305"/>
      <c r="S21" s="305"/>
      <c r="T21" s="300">
        <f>ROUND(O21+P21+Q21+R21+S21,0)</f>
        <v>0</v>
      </c>
      <c r="U21" s="305"/>
      <c r="V21" s="303"/>
      <c r="W21" s="306"/>
      <c r="X21" s="307"/>
      <c r="Y21" s="307"/>
      <c r="Z21" s="307"/>
      <c r="AA21" s="307"/>
      <c r="AB21" s="303">
        <f>ROUND(U21+V21+W21+X21+Y21+Z21+AA21,0)</f>
        <v>0</v>
      </c>
      <c r="AC21" s="300">
        <f>ROUND(J21+N21+T21+AB21,0)</f>
        <v>0</v>
      </c>
      <c r="AD21" s="299">
        <f>ROUND(AC21*22%,0)</f>
        <v>0</v>
      </c>
      <c r="AE21" s="300">
        <f>ROUND(AC21+AD21,0)</f>
        <v>0</v>
      </c>
      <c r="AF21" s="303"/>
      <c r="AG21" s="300">
        <f t="shared" si="4"/>
        <v>0</v>
      </c>
      <c r="AH21" s="300" t="e">
        <f t="shared" si="1"/>
        <v>#DIV/0!</v>
      </c>
    </row>
    <row r="22" spans="1:34" ht="23.25" customHeight="1">
      <c r="A22" s="301" t="s">
        <v>265</v>
      </c>
      <c r="B22" s="299"/>
      <c r="C22" s="299"/>
      <c r="D22" s="303"/>
      <c r="E22" s="303"/>
      <c r="F22" s="303"/>
      <c r="G22" s="303"/>
      <c r="H22" s="300">
        <f>ROUND(G22*12,0)</f>
        <v>0</v>
      </c>
      <c r="I22" s="300"/>
      <c r="J22" s="300">
        <f>H22+I22</f>
        <v>0</v>
      </c>
      <c r="K22" s="305"/>
      <c r="L22" s="305"/>
      <c r="M22" s="305"/>
      <c r="N22" s="300">
        <f>ROUND(K22+L22+M22,0)</f>
        <v>0</v>
      </c>
      <c r="O22" s="305"/>
      <c r="P22" s="302"/>
      <c r="Q22" s="305"/>
      <c r="R22" s="305"/>
      <c r="S22" s="305"/>
      <c r="T22" s="300">
        <f>ROUND(O22+P22+Q22+R22+S22,0)</f>
        <v>0</v>
      </c>
      <c r="U22" s="305"/>
      <c r="V22" s="303"/>
      <c r="W22" s="306"/>
      <c r="X22" s="307"/>
      <c r="Y22" s="307"/>
      <c r="Z22" s="307"/>
      <c r="AA22" s="307"/>
      <c r="AB22" s="303">
        <f>ROUND(U22+V22+W22+X22+Y22+Z22+AA22,0)</f>
        <v>0</v>
      </c>
      <c r="AC22" s="300">
        <f>ROUND(J22+N22+T22+AB22,0)</f>
        <v>0</v>
      </c>
      <c r="AD22" s="299">
        <f>ROUND(AC22*22%,0)</f>
        <v>0</v>
      </c>
      <c r="AE22" s="300">
        <f>ROUND(AC22+AD22,0)</f>
        <v>0</v>
      </c>
      <c r="AF22" s="303"/>
      <c r="AG22" s="300">
        <f t="shared" si="4"/>
        <v>0</v>
      </c>
      <c r="AH22" s="300" t="e">
        <f t="shared" si="1"/>
        <v>#DIV/0!</v>
      </c>
    </row>
    <row r="23" spans="1:34" ht="18.75" customHeight="1">
      <c r="A23" s="304" t="s">
        <v>266</v>
      </c>
      <c r="B23" s="299"/>
      <c r="C23" s="299"/>
      <c r="D23" s="303"/>
      <c r="E23" s="303"/>
      <c r="F23" s="303"/>
      <c r="G23" s="303"/>
      <c r="H23" s="300">
        <f>ROUND(G23*12,0)</f>
        <v>0</v>
      </c>
      <c r="I23" s="300"/>
      <c r="J23" s="300">
        <f>H23+I23</f>
        <v>0</v>
      </c>
      <c r="K23" s="305"/>
      <c r="L23" s="305"/>
      <c r="M23" s="305"/>
      <c r="N23" s="300">
        <f>ROUND(K23+L23+M23,0)</f>
        <v>0</v>
      </c>
      <c r="O23" s="305"/>
      <c r="P23" s="305"/>
      <c r="Q23" s="305"/>
      <c r="R23" s="305"/>
      <c r="S23" s="305"/>
      <c r="T23" s="300">
        <f>ROUND(O23+P23+Q23+R23+S23,0)</f>
        <v>0</v>
      </c>
      <c r="U23" s="305"/>
      <c r="V23" s="303"/>
      <c r="W23" s="306"/>
      <c r="X23" s="307"/>
      <c r="Y23" s="307"/>
      <c r="Z23" s="307"/>
      <c r="AA23" s="307"/>
      <c r="AB23" s="303">
        <f>ROUND(U23+V23+W23+X23+Y23+Z23+AA23,0)</f>
        <v>0</v>
      </c>
      <c r="AC23" s="300">
        <f>ROUND(J23+N23+T23+AB23,0)</f>
        <v>0</v>
      </c>
      <c r="AD23" s="299">
        <f>ROUND(AC23*22%,0)</f>
        <v>0</v>
      </c>
      <c r="AE23" s="300">
        <f>ROUND(AC23+AD23,0)</f>
        <v>0</v>
      </c>
      <c r="AF23" s="303"/>
      <c r="AG23" s="300">
        <f t="shared" si="4"/>
        <v>0</v>
      </c>
      <c r="AH23" s="300" t="e">
        <f t="shared" si="1"/>
        <v>#DIV/0!</v>
      </c>
    </row>
  </sheetData>
  <sheetProtection/>
  <mergeCells count="45">
    <mergeCell ref="O5:P5"/>
    <mergeCell ref="Q5:S5"/>
    <mergeCell ref="T5:T7"/>
    <mergeCell ref="U5:V5"/>
    <mergeCell ref="AA5:AA7"/>
    <mergeCell ref="AB5:AB7"/>
    <mergeCell ref="S6:S7"/>
    <mergeCell ref="V6:V7"/>
    <mergeCell ref="B1:N1"/>
    <mergeCell ref="A2:G2"/>
    <mergeCell ref="G3:AE3"/>
    <mergeCell ref="AG3:AH4"/>
    <mergeCell ref="D4:J5"/>
    <mergeCell ref="K4:L5"/>
    <mergeCell ref="M4:M7"/>
    <mergeCell ref="N4:N7"/>
    <mergeCell ref="O4:T4"/>
    <mergeCell ref="U4:AB4"/>
    <mergeCell ref="I6:I7"/>
    <mergeCell ref="F6:F7"/>
    <mergeCell ref="J6:J7"/>
    <mergeCell ref="K6:K7"/>
    <mergeCell ref="L6:L7"/>
    <mergeCell ref="Q6:Q7"/>
    <mergeCell ref="O6:O7"/>
    <mergeCell ref="P6:P7"/>
    <mergeCell ref="A3:A7"/>
    <mergeCell ref="B3:B7"/>
    <mergeCell ref="C3:C7"/>
    <mergeCell ref="D6:D7"/>
    <mergeCell ref="E6:E7"/>
    <mergeCell ref="AD4:AD7"/>
    <mergeCell ref="Z5:Z7"/>
    <mergeCell ref="G6:G7"/>
    <mergeCell ref="H6:H7"/>
    <mergeCell ref="W5:W7"/>
    <mergeCell ref="AH5:AH7"/>
    <mergeCell ref="R6:R7"/>
    <mergeCell ref="U6:U7"/>
    <mergeCell ref="AC4:AC7"/>
    <mergeCell ref="X5:X7"/>
    <mergeCell ref="Y5:Y7"/>
    <mergeCell ref="AG5:AG7"/>
    <mergeCell ref="AE4:AE7"/>
    <mergeCell ref="AF4:AF7"/>
  </mergeCells>
  <printOptions/>
  <pageMargins left="0.2755905511811024" right="0.15748031496062992" top="0.1968503937007874" bottom="0.1968503937007874"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H15"/>
  <sheetViews>
    <sheetView zoomScale="75" zoomScaleNormal="75" zoomScalePageLayoutView="0" workbookViewId="0" topLeftCell="A1">
      <pane xSplit="4" ySplit="2" topLeftCell="E9" activePane="bottomRight" state="frozen"/>
      <selection pane="topLeft" activeCell="A1" sqref="A1"/>
      <selection pane="topRight" activeCell="E1" sqref="E1"/>
      <selection pane="bottomLeft" activeCell="A3" sqref="A3"/>
      <selection pane="bottomRight" activeCell="P12" sqref="P12"/>
    </sheetView>
  </sheetViews>
  <sheetFormatPr defaultColWidth="9.140625" defaultRowHeight="80.25" customHeight="1"/>
  <cols>
    <col min="1" max="1" width="30.7109375" style="288" customWidth="1"/>
    <col min="2" max="3" width="12.28125" style="308" customWidth="1"/>
    <col min="4" max="4" width="17.7109375" style="308" hidden="1" customWidth="1"/>
    <col min="5" max="7" width="16.00390625" style="308" customWidth="1"/>
    <col min="8" max="10" width="16.8515625" style="288" customWidth="1"/>
    <col min="11" max="11" width="19.57421875" style="288" customWidth="1"/>
    <col min="12" max="12" width="19.8515625" style="288" customWidth="1"/>
    <col min="13" max="13" width="20.140625" style="288" customWidth="1"/>
    <col min="14" max="14" width="17.7109375" style="288" customWidth="1"/>
    <col min="15" max="15" width="17.140625" style="288" customWidth="1"/>
    <col min="16" max="16" width="17.421875" style="288" customWidth="1"/>
    <col min="17" max="17" width="17.57421875" style="288" customWidth="1"/>
    <col min="18" max="18" width="17.28125" style="288" customWidth="1"/>
    <col min="19" max="19" width="20.421875" style="288" customWidth="1"/>
    <col min="20" max="20" width="20.140625" style="288" customWidth="1"/>
    <col min="21" max="21" width="15.421875" style="288" customWidth="1"/>
    <col min="22" max="23" width="23.28125" style="288" customWidth="1"/>
    <col min="24" max="24" width="17.00390625" style="288" customWidth="1"/>
    <col min="25" max="25" width="23.28125" style="288" customWidth="1"/>
    <col min="26" max="27" width="17.28125" style="288" customWidth="1"/>
    <col min="28" max="28" width="18.140625" style="288" customWidth="1"/>
    <col min="29" max="29" width="19.8515625" style="288" customWidth="1"/>
    <col min="30" max="30" width="17.57421875" style="288" customWidth="1"/>
    <col min="31" max="32" width="19.8515625" style="309" customWidth="1"/>
    <col min="33" max="33" width="18.8515625" style="288" customWidth="1"/>
    <col min="34" max="34" width="16.8515625" style="309" customWidth="1"/>
    <col min="35" max="16384" width="9.140625" style="288" customWidth="1"/>
  </cols>
  <sheetData>
    <row r="1" spans="1:34" ht="80.25" customHeight="1">
      <c r="A1" s="285"/>
      <c r="B1" s="528" t="s">
        <v>658</v>
      </c>
      <c r="C1" s="528"/>
      <c r="D1" s="528"/>
      <c r="E1" s="528"/>
      <c r="F1" s="528"/>
      <c r="G1" s="528"/>
      <c r="H1" s="528"/>
      <c r="I1" s="528"/>
      <c r="J1" s="528"/>
      <c r="K1" s="528"/>
      <c r="L1" s="528"/>
      <c r="M1" s="528"/>
      <c r="N1" s="528"/>
      <c r="O1" s="286"/>
      <c r="P1" s="286"/>
      <c r="Q1" s="286"/>
      <c r="R1" s="286"/>
      <c r="S1" s="286"/>
      <c r="T1" s="286"/>
      <c r="U1" s="286"/>
      <c r="V1" s="286"/>
      <c r="W1" s="286"/>
      <c r="X1" s="286"/>
      <c r="Y1" s="286"/>
      <c r="Z1" s="286"/>
      <c r="AA1" s="286"/>
      <c r="AB1" s="286"/>
      <c r="AC1" s="287"/>
      <c r="AD1" s="286"/>
      <c r="AE1" s="286"/>
      <c r="AF1" s="286"/>
      <c r="AG1" s="286"/>
      <c r="AH1" s="286"/>
    </row>
    <row r="2" spans="1:34" ht="24.75" customHeight="1">
      <c r="A2" s="529"/>
      <c r="B2" s="529"/>
      <c r="C2" s="529"/>
      <c r="D2" s="529"/>
      <c r="E2" s="529"/>
      <c r="F2" s="529"/>
      <c r="G2" s="529"/>
      <c r="AE2" s="289"/>
      <c r="AF2" s="290"/>
      <c r="AG2" s="291"/>
      <c r="AH2" s="292" t="s">
        <v>271</v>
      </c>
    </row>
    <row r="3" spans="1:34" ht="33.75" customHeight="1">
      <c r="A3" s="516" t="s">
        <v>379</v>
      </c>
      <c r="B3" s="521" t="s">
        <v>675</v>
      </c>
      <c r="C3" s="521" t="s">
        <v>676</v>
      </c>
      <c r="D3" s="293"/>
      <c r="E3" s="293"/>
      <c r="F3" s="293"/>
      <c r="G3" s="530"/>
      <c r="H3" s="531"/>
      <c r="I3" s="531"/>
      <c r="J3" s="531"/>
      <c r="K3" s="532"/>
      <c r="L3" s="532"/>
      <c r="M3" s="532"/>
      <c r="N3" s="532"/>
      <c r="O3" s="532"/>
      <c r="P3" s="532"/>
      <c r="Q3" s="532"/>
      <c r="R3" s="532"/>
      <c r="S3" s="532"/>
      <c r="T3" s="532"/>
      <c r="U3" s="532"/>
      <c r="V3" s="532"/>
      <c r="W3" s="532"/>
      <c r="X3" s="532"/>
      <c r="Y3" s="532"/>
      <c r="Z3" s="532"/>
      <c r="AA3" s="532"/>
      <c r="AB3" s="532"/>
      <c r="AC3" s="532"/>
      <c r="AD3" s="532"/>
      <c r="AE3" s="533"/>
      <c r="AF3" s="294"/>
      <c r="AG3" s="534" t="s">
        <v>443</v>
      </c>
      <c r="AH3" s="534"/>
    </row>
    <row r="4" spans="1:34" ht="51.75" customHeight="1">
      <c r="A4" s="517"/>
      <c r="B4" s="522"/>
      <c r="C4" s="522"/>
      <c r="D4" s="535" t="s">
        <v>380</v>
      </c>
      <c r="E4" s="536"/>
      <c r="F4" s="536"/>
      <c r="G4" s="536"/>
      <c r="H4" s="536"/>
      <c r="I4" s="536"/>
      <c r="J4" s="536"/>
      <c r="K4" s="535" t="s">
        <v>272</v>
      </c>
      <c r="L4" s="536"/>
      <c r="M4" s="521" t="s">
        <v>444</v>
      </c>
      <c r="N4" s="524" t="s">
        <v>715</v>
      </c>
      <c r="O4" s="540" t="s">
        <v>273</v>
      </c>
      <c r="P4" s="541"/>
      <c r="Q4" s="541"/>
      <c r="R4" s="541"/>
      <c r="S4" s="541"/>
      <c r="T4" s="541"/>
      <c r="U4" s="542" t="s">
        <v>381</v>
      </c>
      <c r="V4" s="543"/>
      <c r="W4" s="543"/>
      <c r="X4" s="543"/>
      <c r="Y4" s="543"/>
      <c r="Z4" s="543"/>
      <c r="AA4" s="543"/>
      <c r="AB4" s="544"/>
      <c r="AC4" s="513" t="s">
        <v>716</v>
      </c>
      <c r="AD4" s="513" t="s">
        <v>382</v>
      </c>
      <c r="AE4" s="519" t="s">
        <v>718</v>
      </c>
      <c r="AF4" s="520" t="s">
        <v>717</v>
      </c>
      <c r="AG4" s="534"/>
      <c r="AH4" s="534"/>
    </row>
    <row r="5" spans="1:34" ht="55.5" customHeight="1">
      <c r="A5" s="517"/>
      <c r="B5" s="522"/>
      <c r="C5" s="522"/>
      <c r="D5" s="537"/>
      <c r="E5" s="538"/>
      <c r="F5" s="538"/>
      <c r="G5" s="538"/>
      <c r="H5" s="538"/>
      <c r="I5" s="538"/>
      <c r="J5" s="538"/>
      <c r="K5" s="537"/>
      <c r="L5" s="538"/>
      <c r="M5" s="522"/>
      <c r="N5" s="539"/>
      <c r="O5" s="514" t="s">
        <v>275</v>
      </c>
      <c r="P5" s="514"/>
      <c r="Q5" s="542" t="s">
        <v>383</v>
      </c>
      <c r="R5" s="543"/>
      <c r="S5" s="543"/>
      <c r="T5" s="545" t="s">
        <v>276</v>
      </c>
      <c r="U5" s="514" t="s">
        <v>384</v>
      </c>
      <c r="V5" s="514"/>
      <c r="W5" s="511" t="s">
        <v>385</v>
      </c>
      <c r="X5" s="514" t="s">
        <v>386</v>
      </c>
      <c r="Y5" s="511" t="s">
        <v>274</v>
      </c>
      <c r="Z5" s="511" t="s">
        <v>449</v>
      </c>
      <c r="AA5" s="511" t="s">
        <v>450</v>
      </c>
      <c r="AB5" s="545" t="s">
        <v>387</v>
      </c>
      <c r="AC5" s="513"/>
      <c r="AD5" s="513"/>
      <c r="AE5" s="519"/>
      <c r="AF5" s="520"/>
      <c r="AG5" s="516" t="s">
        <v>112</v>
      </c>
      <c r="AH5" s="510" t="s">
        <v>277</v>
      </c>
    </row>
    <row r="6" spans="1:34" ht="80.25" customHeight="1">
      <c r="A6" s="517"/>
      <c r="B6" s="522"/>
      <c r="C6" s="522"/>
      <c r="D6" s="521" t="s">
        <v>58</v>
      </c>
      <c r="E6" s="521" t="s">
        <v>677</v>
      </c>
      <c r="F6" s="521" t="s">
        <v>678</v>
      </c>
      <c r="G6" s="521" t="s">
        <v>679</v>
      </c>
      <c r="H6" s="524" t="s">
        <v>680</v>
      </c>
      <c r="I6" s="524" t="s">
        <v>681</v>
      </c>
      <c r="J6" s="524" t="s">
        <v>682</v>
      </c>
      <c r="K6" s="521" t="s">
        <v>278</v>
      </c>
      <c r="L6" s="521" t="s">
        <v>388</v>
      </c>
      <c r="M6" s="522"/>
      <c r="N6" s="539"/>
      <c r="O6" s="511" t="s">
        <v>389</v>
      </c>
      <c r="P6" s="511" t="s">
        <v>405</v>
      </c>
      <c r="Q6" s="511" t="s">
        <v>390</v>
      </c>
      <c r="R6" s="511" t="s">
        <v>456</v>
      </c>
      <c r="S6" s="511" t="s">
        <v>406</v>
      </c>
      <c r="T6" s="546"/>
      <c r="U6" s="511" t="s">
        <v>391</v>
      </c>
      <c r="V6" s="511" t="s">
        <v>392</v>
      </c>
      <c r="W6" s="515"/>
      <c r="X6" s="514"/>
      <c r="Y6" s="515"/>
      <c r="Z6" s="515"/>
      <c r="AA6" s="515"/>
      <c r="AB6" s="546"/>
      <c r="AC6" s="513"/>
      <c r="AD6" s="513"/>
      <c r="AE6" s="519"/>
      <c r="AF6" s="520"/>
      <c r="AG6" s="517"/>
      <c r="AH6" s="510"/>
    </row>
    <row r="7" spans="1:34" ht="118.5" customHeight="1">
      <c r="A7" s="518"/>
      <c r="B7" s="523"/>
      <c r="C7" s="523"/>
      <c r="D7" s="523"/>
      <c r="E7" s="523"/>
      <c r="F7" s="523"/>
      <c r="G7" s="523"/>
      <c r="H7" s="525"/>
      <c r="I7" s="525"/>
      <c r="J7" s="525"/>
      <c r="K7" s="523"/>
      <c r="L7" s="523"/>
      <c r="M7" s="523"/>
      <c r="N7" s="525"/>
      <c r="O7" s="512"/>
      <c r="P7" s="512"/>
      <c r="Q7" s="512"/>
      <c r="R7" s="512"/>
      <c r="S7" s="512"/>
      <c r="T7" s="547"/>
      <c r="U7" s="512"/>
      <c r="V7" s="512"/>
      <c r="W7" s="512"/>
      <c r="X7" s="514"/>
      <c r="Y7" s="512"/>
      <c r="Z7" s="512"/>
      <c r="AA7" s="512"/>
      <c r="AB7" s="547"/>
      <c r="AC7" s="513"/>
      <c r="AD7" s="513"/>
      <c r="AE7" s="519"/>
      <c r="AF7" s="520"/>
      <c r="AG7" s="518"/>
      <c r="AH7" s="510"/>
    </row>
    <row r="8" spans="1:34" s="297" customFormat="1" ht="23.25" customHeight="1">
      <c r="A8" s="295">
        <v>1</v>
      </c>
      <c r="B8" s="296">
        <v>2</v>
      </c>
      <c r="C8" s="295">
        <v>3</v>
      </c>
      <c r="D8" s="295">
        <v>4</v>
      </c>
      <c r="E8" s="296">
        <v>5</v>
      </c>
      <c r="F8" s="295">
        <v>6</v>
      </c>
      <c r="G8" s="295">
        <v>7</v>
      </c>
      <c r="H8" s="296">
        <v>8</v>
      </c>
      <c r="I8" s="295">
        <v>9</v>
      </c>
      <c r="J8" s="295">
        <v>10</v>
      </c>
      <c r="K8" s="296">
        <v>11</v>
      </c>
      <c r="L8" s="295">
        <v>12</v>
      </c>
      <c r="M8" s="295">
        <v>13</v>
      </c>
      <c r="N8" s="296">
        <v>14</v>
      </c>
      <c r="O8" s="295">
        <v>15</v>
      </c>
      <c r="P8" s="295">
        <v>16</v>
      </c>
      <c r="Q8" s="296">
        <v>17</v>
      </c>
      <c r="R8" s="295">
        <v>18</v>
      </c>
      <c r="S8" s="295">
        <v>19</v>
      </c>
      <c r="T8" s="296">
        <v>20</v>
      </c>
      <c r="U8" s="295">
        <v>21</v>
      </c>
      <c r="V8" s="295">
        <v>22</v>
      </c>
      <c r="W8" s="296">
        <v>23</v>
      </c>
      <c r="X8" s="295">
        <v>24</v>
      </c>
      <c r="Y8" s="295">
        <v>25</v>
      </c>
      <c r="Z8" s="296">
        <v>26</v>
      </c>
      <c r="AA8" s="295">
        <v>27</v>
      </c>
      <c r="AB8" s="295">
        <v>28</v>
      </c>
      <c r="AC8" s="296">
        <v>29</v>
      </c>
      <c r="AD8" s="295">
        <v>30</v>
      </c>
      <c r="AE8" s="295">
        <v>31</v>
      </c>
      <c r="AF8" s="296">
        <v>32</v>
      </c>
      <c r="AG8" s="295">
        <v>33</v>
      </c>
      <c r="AH8" s="295">
        <v>34</v>
      </c>
    </row>
    <row r="9" spans="1:34" ht="80.25" customHeight="1">
      <c r="A9" s="298" t="s">
        <v>460</v>
      </c>
      <c r="B9" s="299">
        <f>B10+B11+B12+B13</f>
        <v>24</v>
      </c>
      <c r="C9" s="299">
        <f>C10+C11+C12+C13</f>
        <v>27.5</v>
      </c>
      <c r="D9" s="300">
        <f aca="true" t="shared" si="0" ref="D9:AE9">ROUND(D10+D11+D12+D13,0)</f>
        <v>0</v>
      </c>
      <c r="E9" s="300">
        <f t="shared" si="0"/>
        <v>0</v>
      </c>
      <c r="F9" s="300">
        <f t="shared" si="0"/>
        <v>0</v>
      </c>
      <c r="G9" s="300">
        <f t="shared" si="0"/>
        <v>160835</v>
      </c>
      <c r="H9" s="300">
        <f t="shared" si="0"/>
        <v>1930016</v>
      </c>
      <c r="I9" s="300">
        <f t="shared" si="0"/>
        <v>201384</v>
      </c>
      <c r="J9" s="300">
        <f t="shared" si="0"/>
        <v>2131400</v>
      </c>
      <c r="K9" s="300">
        <f t="shared" si="0"/>
        <v>0</v>
      </c>
      <c r="L9" s="300">
        <f t="shared" si="0"/>
        <v>1213</v>
      </c>
      <c r="M9" s="300">
        <f t="shared" si="0"/>
        <v>0</v>
      </c>
      <c r="N9" s="300">
        <f t="shared" si="0"/>
        <v>1213</v>
      </c>
      <c r="O9" s="300">
        <f t="shared" si="0"/>
        <v>233159</v>
      </c>
      <c r="P9" s="300">
        <f t="shared" si="0"/>
        <v>297144</v>
      </c>
      <c r="Q9" s="300">
        <f t="shared" si="0"/>
        <v>0</v>
      </c>
      <c r="R9" s="300">
        <f t="shared" si="0"/>
        <v>12045</v>
      </c>
      <c r="S9" s="300">
        <f t="shared" si="0"/>
        <v>2834</v>
      </c>
      <c r="T9" s="300">
        <f t="shared" si="0"/>
        <v>545182</v>
      </c>
      <c r="U9" s="300">
        <f t="shared" si="0"/>
        <v>99943</v>
      </c>
      <c r="V9" s="300">
        <f t="shared" si="0"/>
        <v>91913</v>
      </c>
      <c r="W9" s="300">
        <f t="shared" si="0"/>
        <v>22691</v>
      </c>
      <c r="X9" s="300">
        <f t="shared" si="0"/>
        <v>17804</v>
      </c>
      <c r="Y9" s="300">
        <f t="shared" si="0"/>
        <v>0</v>
      </c>
      <c r="Z9" s="300">
        <f t="shared" si="0"/>
        <v>0</v>
      </c>
      <c r="AA9" s="300"/>
      <c r="AB9" s="300">
        <f t="shared" si="0"/>
        <v>232351</v>
      </c>
      <c r="AC9" s="300">
        <f t="shared" si="0"/>
        <v>2910146</v>
      </c>
      <c r="AD9" s="300">
        <f t="shared" si="0"/>
        <v>656600</v>
      </c>
      <c r="AE9" s="300">
        <f t="shared" si="0"/>
        <v>3566746</v>
      </c>
      <c r="AF9" s="303">
        <f>AF10+AF11+AF12+AF13</f>
        <v>2240146</v>
      </c>
      <c r="AG9" s="300">
        <f>AE9-AF9</f>
        <v>1326600</v>
      </c>
      <c r="AH9" s="300">
        <f>AE9/AF9*100-100</f>
        <v>59.21935445279013</v>
      </c>
    </row>
    <row r="10" spans="1:34" ht="36" customHeight="1">
      <c r="A10" s="301" t="s">
        <v>393</v>
      </c>
      <c r="B10" s="299">
        <v>3</v>
      </c>
      <c r="C10" s="299">
        <v>3</v>
      </c>
      <c r="D10" s="303"/>
      <c r="E10" s="303"/>
      <c r="F10" s="303"/>
      <c r="G10" s="303">
        <v>23134.1</v>
      </c>
      <c r="H10" s="300">
        <f>ROUND(G10*12,0)</f>
        <v>277609</v>
      </c>
      <c r="I10" s="300"/>
      <c r="J10" s="300">
        <f>H10+I10</f>
        <v>277609</v>
      </c>
      <c r="K10" s="305"/>
      <c r="L10" s="305"/>
      <c r="M10" s="305"/>
      <c r="N10" s="300">
        <f>ROUND(K10+L10+M10,0)</f>
        <v>0</v>
      </c>
      <c r="O10" s="305">
        <v>58987.56</v>
      </c>
      <c r="P10" s="302">
        <v>72178.44</v>
      </c>
      <c r="Q10" s="305"/>
      <c r="R10" s="305"/>
      <c r="S10" s="305"/>
      <c r="T10" s="300">
        <f>ROUND(O10+P10+Q10+R10+S10,0)</f>
        <v>131166</v>
      </c>
      <c r="U10" s="305">
        <v>21031</v>
      </c>
      <c r="V10" s="303">
        <v>21031</v>
      </c>
      <c r="W10" s="306"/>
      <c r="X10" s="307"/>
      <c r="Y10" s="307"/>
      <c r="Z10" s="307"/>
      <c r="AA10" s="307"/>
      <c r="AB10" s="303">
        <f>ROUND(U10+V10+W10+X10+Y10+Z10,0)</f>
        <v>42062</v>
      </c>
      <c r="AC10" s="300">
        <f>ROUND(J10+N10+T10+AB10,0)</f>
        <v>450837</v>
      </c>
      <c r="AD10" s="299">
        <f>ROUND(AC10*22%,0)</f>
        <v>99184</v>
      </c>
      <c r="AE10" s="300">
        <f>ROUND(AC10+AD10,0)</f>
        <v>550021</v>
      </c>
      <c r="AF10" s="303">
        <v>354921</v>
      </c>
      <c r="AG10" s="300">
        <f>AE10-AF10</f>
        <v>195100</v>
      </c>
      <c r="AH10" s="300">
        <f>AE10/AF10*100-100</f>
        <v>54.96997923481564</v>
      </c>
    </row>
    <row r="11" spans="1:34" ht="36" customHeight="1">
      <c r="A11" s="301" t="s">
        <v>394</v>
      </c>
      <c r="B11" s="299">
        <v>10</v>
      </c>
      <c r="C11" s="299">
        <v>12.5</v>
      </c>
      <c r="D11" s="303"/>
      <c r="E11" s="303"/>
      <c r="F11" s="303"/>
      <c r="G11" s="303">
        <v>93771.6</v>
      </c>
      <c r="H11" s="300">
        <f>ROUND(G11*12,0)</f>
        <v>1125259</v>
      </c>
      <c r="I11" s="300"/>
      <c r="J11" s="300">
        <f>H11+I11</f>
        <v>1125259</v>
      </c>
      <c r="K11" s="305"/>
      <c r="L11" s="305">
        <v>1212.59</v>
      </c>
      <c r="M11" s="305"/>
      <c r="N11" s="300">
        <f>ROUND(K11+L11+M11,0)</f>
        <v>1213</v>
      </c>
      <c r="O11" s="305">
        <v>174171.48</v>
      </c>
      <c r="P11" s="302">
        <v>224965.2</v>
      </c>
      <c r="Q11" s="305"/>
      <c r="R11" s="305"/>
      <c r="S11" s="305"/>
      <c r="T11" s="300">
        <f>ROUND(O11+P11+Q11+R11+S11,0)</f>
        <v>399137</v>
      </c>
      <c r="U11" s="305">
        <v>70882</v>
      </c>
      <c r="V11" s="303">
        <v>70882</v>
      </c>
      <c r="W11" s="306"/>
      <c r="X11" s="307"/>
      <c r="Y11" s="307"/>
      <c r="Z11" s="307"/>
      <c r="AA11" s="307"/>
      <c r="AB11" s="303">
        <f>ROUND(U11+V11+W11+X11+Y11+Z11,0)</f>
        <v>141764</v>
      </c>
      <c r="AC11" s="300">
        <f>ROUND(J11+N11+T11+AB11,0)</f>
        <v>1667373</v>
      </c>
      <c r="AD11" s="299">
        <f>ROUND(AC11*22%,0)+10134</f>
        <v>376956</v>
      </c>
      <c r="AE11" s="300">
        <f>ROUND(AC11+AD11,0)</f>
        <v>2044329</v>
      </c>
      <c r="AF11" s="303">
        <v>1108381</v>
      </c>
      <c r="AG11" s="300">
        <f>AE11-AF11</f>
        <v>935948</v>
      </c>
      <c r="AH11" s="300">
        <f>AE11/AF11*100-100</f>
        <v>84.44280441472742</v>
      </c>
    </row>
    <row r="12" spans="1:34" ht="23.25" customHeight="1">
      <c r="A12" s="301" t="s">
        <v>265</v>
      </c>
      <c r="B12" s="299">
        <v>5</v>
      </c>
      <c r="C12" s="299">
        <v>6</v>
      </c>
      <c r="D12" s="303"/>
      <c r="E12" s="303"/>
      <c r="F12" s="303"/>
      <c r="G12" s="303">
        <v>28777</v>
      </c>
      <c r="H12" s="300">
        <f>ROUND(G12*12,0)</f>
        <v>345324</v>
      </c>
      <c r="I12" s="300">
        <v>43152</v>
      </c>
      <c r="J12" s="300">
        <f>H12+I12</f>
        <v>388476</v>
      </c>
      <c r="K12" s="305"/>
      <c r="L12" s="305"/>
      <c r="M12" s="305"/>
      <c r="N12" s="300">
        <f>ROUND(K12+L12+M12,0)</f>
        <v>0</v>
      </c>
      <c r="O12" s="305"/>
      <c r="P12" s="305"/>
      <c r="Q12" s="305"/>
      <c r="R12" s="305">
        <v>12045</v>
      </c>
      <c r="S12" s="305"/>
      <c r="T12" s="300">
        <f>ROUND(O12+P12+Q12+R12+S12,0)</f>
        <v>12045</v>
      </c>
      <c r="U12" s="305">
        <v>8030</v>
      </c>
      <c r="V12" s="303"/>
      <c r="W12" s="306"/>
      <c r="X12" s="307"/>
      <c r="Y12" s="307"/>
      <c r="Z12" s="307"/>
      <c r="AA12" s="307"/>
      <c r="AB12" s="303">
        <f>ROUND(U12+V12+W12+X12+Y12+Z12,0)</f>
        <v>8030</v>
      </c>
      <c r="AC12" s="300">
        <f>ROUND(J12+N12+T12+AB12,0)</f>
        <v>408551</v>
      </c>
      <c r="AD12" s="299">
        <f>ROUND(AC12*22%,0)</f>
        <v>89881</v>
      </c>
      <c r="AE12" s="300">
        <f>ROUND(AC12+AD12,0)</f>
        <v>498432</v>
      </c>
      <c r="AF12" s="303">
        <v>397344</v>
      </c>
      <c r="AG12" s="300">
        <f>AE12-AF12</f>
        <v>101088</v>
      </c>
      <c r="AH12" s="300">
        <f>AE12/AF12*100-100</f>
        <v>25.440927760328577</v>
      </c>
    </row>
    <row r="13" spans="1:34" ht="18.75" customHeight="1">
      <c r="A13" s="304" t="s">
        <v>266</v>
      </c>
      <c r="B13" s="299">
        <v>6</v>
      </c>
      <c r="C13" s="299">
        <v>6</v>
      </c>
      <c r="D13" s="303"/>
      <c r="E13" s="303"/>
      <c r="F13" s="303"/>
      <c r="G13" s="303">
        <v>15152</v>
      </c>
      <c r="H13" s="300">
        <f>ROUND(G13*12,0)</f>
        <v>181824</v>
      </c>
      <c r="I13" s="300">
        <v>158232</v>
      </c>
      <c r="J13" s="300">
        <f>H13+I13</f>
        <v>340056</v>
      </c>
      <c r="K13" s="305"/>
      <c r="L13" s="305"/>
      <c r="M13" s="305"/>
      <c r="N13" s="300">
        <f>ROUND(K13+L13+M13,0)</f>
        <v>0</v>
      </c>
      <c r="O13" s="305"/>
      <c r="P13" s="305"/>
      <c r="Q13" s="305"/>
      <c r="R13" s="305"/>
      <c r="S13" s="305">
        <v>2834</v>
      </c>
      <c r="T13" s="300">
        <f>ROUND(O13+P13+Q13+R13+S13,0)</f>
        <v>2834</v>
      </c>
      <c r="U13" s="305"/>
      <c r="V13" s="303"/>
      <c r="W13" s="306">
        <v>22691</v>
      </c>
      <c r="X13" s="307">
        <v>17804</v>
      </c>
      <c r="Y13" s="307"/>
      <c r="Z13" s="307"/>
      <c r="AA13" s="307"/>
      <c r="AB13" s="303">
        <f>ROUND(U13+V13+W13+X13+Y13+Z13,0)</f>
        <v>40495</v>
      </c>
      <c r="AC13" s="300">
        <f>ROUND(J13+N13+T13+AB13,0)</f>
        <v>383385</v>
      </c>
      <c r="AD13" s="299">
        <f>ROUND(AC13*22%,0)+6234</f>
        <v>90579</v>
      </c>
      <c r="AE13" s="300">
        <f>ROUND(AC13+AD13,0)</f>
        <v>473964</v>
      </c>
      <c r="AF13" s="303">
        <v>379500</v>
      </c>
      <c r="AG13" s="300">
        <f>AE13-AF13</f>
        <v>94464</v>
      </c>
      <c r="AH13" s="300">
        <f>AE13/AF13*100-100</f>
        <v>24.891699604743096</v>
      </c>
    </row>
    <row r="14" spans="1:7" ht="80.25" customHeight="1">
      <c r="A14" s="288" t="s">
        <v>634</v>
      </c>
      <c r="G14" s="308" t="s">
        <v>582</v>
      </c>
    </row>
    <row r="15" spans="1:7" ht="80.25" customHeight="1">
      <c r="A15" s="288" t="s">
        <v>160</v>
      </c>
      <c r="G15" s="308" t="s">
        <v>584</v>
      </c>
    </row>
  </sheetData>
  <sheetProtection/>
  <mergeCells count="45">
    <mergeCell ref="AE4:AE7"/>
    <mergeCell ref="W5:W7"/>
    <mergeCell ref="X5:X7"/>
    <mergeCell ref="Y5:Y7"/>
    <mergeCell ref="Z5:Z7"/>
    <mergeCell ref="AA5:AA7"/>
    <mergeCell ref="AB5:AB7"/>
    <mergeCell ref="S6:S7"/>
    <mergeCell ref="V6:V7"/>
    <mergeCell ref="B1:N1"/>
    <mergeCell ref="A2:G2"/>
    <mergeCell ref="G3:AE3"/>
    <mergeCell ref="G6:G7"/>
    <mergeCell ref="H6:H7"/>
    <mergeCell ref="F6:F7"/>
    <mergeCell ref="O4:T4"/>
    <mergeCell ref="U4:AB4"/>
    <mergeCell ref="U6:U7"/>
    <mergeCell ref="D4:J5"/>
    <mergeCell ref="K4:L5"/>
    <mergeCell ref="M4:M7"/>
    <mergeCell ref="N4:N7"/>
    <mergeCell ref="O6:O7"/>
    <mergeCell ref="P6:P7"/>
    <mergeCell ref="D6:D7"/>
    <mergeCell ref="E6:E7"/>
    <mergeCell ref="K6:K7"/>
    <mergeCell ref="AG5:AG7"/>
    <mergeCell ref="O5:P5"/>
    <mergeCell ref="Q5:S5"/>
    <mergeCell ref="T5:T7"/>
    <mergeCell ref="U5:V5"/>
    <mergeCell ref="AF4:AF7"/>
    <mergeCell ref="AC4:AC7"/>
    <mergeCell ref="AD4:AD7"/>
    <mergeCell ref="AG3:AH4"/>
    <mergeCell ref="AH5:AH7"/>
    <mergeCell ref="I6:I7"/>
    <mergeCell ref="J6:J7"/>
    <mergeCell ref="Q6:Q7"/>
    <mergeCell ref="R6:R7"/>
    <mergeCell ref="A3:A7"/>
    <mergeCell ref="B3:B7"/>
    <mergeCell ref="C3:C7"/>
    <mergeCell ref="L6:L7"/>
  </mergeCells>
  <printOptions/>
  <pageMargins left="0.28" right="0.16" top="0.71" bottom="0.76" header="0.5" footer="0.5"/>
  <pageSetup fitToWidth="0" fitToHeight="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dimension ref="A1:BA22"/>
  <sheetViews>
    <sheetView view="pageBreakPreview" zoomScale="60" zoomScalePageLayoutView="0" workbookViewId="0" topLeftCell="A1">
      <selection activeCell="B15" sqref="B15"/>
    </sheetView>
  </sheetViews>
  <sheetFormatPr defaultColWidth="9.140625" defaultRowHeight="12.75"/>
  <cols>
    <col min="1" max="1" width="30.28125" style="313" customWidth="1"/>
    <col min="2" max="2" width="11.7109375" style="313" customWidth="1"/>
    <col min="3" max="3" width="15.140625" style="313" customWidth="1"/>
    <col min="4" max="4" width="11.7109375" style="313" customWidth="1"/>
    <col min="5" max="5" width="14.57421875" style="313" customWidth="1"/>
    <col min="6" max="6" width="11.421875" style="313" customWidth="1"/>
    <col min="7" max="7" width="13.28125" style="313" customWidth="1"/>
    <col min="8" max="8" width="10.57421875" style="313" customWidth="1"/>
    <col min="9" max="9" width="14.28125" style="313" customWidth="1"/>
    <col min="10" max="10" width="10.7109375" style="313" customWidth="1"/>
    <col min="11" max="11" width="15.8515625" style="313" customWidth="1"/>
    <col min="12" max="12" width="10.7109375" style="313" customWidth="1"/>
    <col min="13" max="13" width="14.7109375" style="313" customWidth="1"/>
    <col min="14" max="14" width="10.421875" style="313" customWidth="1"/>
    <col min="15" max="15" width="13.00390625" style="313" customWidth="1"/>
    <col min="16" max="16" width="10.421875" style="313" customWidth="1"/>
    <col min="17" max="17" width="15.28125" style="313" customWidth="1"/>
    <col min="18" max="18" width="12.7109375" style="313" customWidth="1"/>
    <col min="19" max="20" width="13.57421875" style="313" customWidth="1"/>
    <col min="21" max="21" width="14.00390625" style="313" customWidth="1"/>
    <col min="22" max="22" width="10.421875" style="313" customWidth="1"/>
    <col min="23" max="23" width="15.7109375" style="313" customWidth="1"/>
    <col min="24" max="24" width="10.7109375" style="313" customWidth="1"/>
    <col min="25" max="25" width="17.00390625" style="313" customWidth="1"/>
    <col min="26" max="26" width="11.8515625" style="313" customWidth="1"/>
    <col min="27" max="27" width="15.57421875" style="313" customWidth="1"/>
    <col min="28" max="28" width="10.57421875" style="313" customWidth="1"/>
    <col min="29" max="29" width="17.421875" style="313" customWidth="1"/>
    <col min="30" max="30" width="13.00390625" style="313" customWidth="1"/>
    <col min="31" max="31" width="14.57421875" style="313" customWidth="1"/>
    <col min="32" max="32" width="11.140625" style="313" customWidth="1"/>
    <col min="33" max="33" width="15.140625" style="313" customWidth="1"/>
    <col min="34" max="34" width="10.57421875" style="313" customWidth="1"/>
    <col min="35" max="35" width="12.28125" style="313" customWidth="1"/>
    <col min="36" max="36" width="10.7109375" style="313" customWidth="1"/>
    <col min="37" max="37" width="12.8515625" style="313" customWidth="1"/>
    <col min="38" max="38" width="10.140625" style="313" customWidth="1"/>
    <col min="39" max="39" width="13.8515625" style="313" customWidth="1"/>
    <col min="40" max="40" width="10.7109375" style="313" customWidth="1"/>
    <col min="41" max="41" width="14.28125" style="313" customWidth="1"/>
    <col min="42" max="42" width="11.8515625" style="313" customWidth="1"/>
    <col min="43" max="43" width="13.00390625" style="313" customWidth="1"/>
    <col min="44" max="44" width="11.57421875" style="313" customWidth="1"/>
    <col min="45" max="45" width="14.8515625" style="313" customWidth="1"/>
    <col min="46" max="46" width="10.57421875" style="313" customWidth="1"/>
    <col min="47" max="47" width="11.421875" style="313" customWidth="1"/>
    <col min="48" max="48" width="10.421875" style="313" customWidth="1"/>
    <col min="49" max="49" width="11.7109375" style="313" customWidth="1"/>
    <col min="50" max="50" width="10.7109375" style="313" customWidth="1"/>
    <col min="51" max="52" width="11.421875" style="313" customWidth="1"/>
    <col min="53" max="53" width="17.28125" style="313" customWidth="1"/>
    <col min="54" max="16384" width="9.140625" style="313" customWidth="1"/>
  </cols>
  <sheetData>
    <row r="1" spans="10:11" ht="15.75">
      <c r="J1" s="548" t="s">
        <v>462</v>
      </c>
      <c r="K1" s="548"/>
    </row>
    <row r="3" spans="1:12" ht="18.75">
      <c r="A3" s="549" t="s">
        <v>463</v>
      </c>
      <c r="B3" s="549"/>
      <c r="C3" s="549"/>
      <c r="D3" s="549"/>
      <c r="E3" s="549"/>
      <c r="F3" s="549"/>
      <c r="G3" s="549"/>
      <c r="H3" s="549"/>
      <c r="I3" s="549"/>
      <c r="J3" s="549"/>
      <c r="K3" s="549"/>
      <c r="L3" s="549"/>
    </row>
    <row r="5" spans="10:11" ht="15.75">
      <c r="J5" s="316"/>
      <c r="K5" s="316"/>
    </row>
    <row r="7" spans="1:53" s="317" customFormat="1" ht="30" customHeight="1">
      <c r="A7" s="550" t="s">
        <v>464</v>
      </c>
      <c r="B7" s="551" t="s">
        <v>471</v>
      </c>
      <c r="C7" s="551"/>
      <c r="D7" s="551" t="s">
        <v>472</v>
      </c>
      <c r="E7" s="551"/>
      <c r="F7" s="551" t="s">
        <v>473</v>
      </c>
      <c r="G7" s="551"/>
      <c r="H7" s="551" t="s">
        <v>474</v>
      </c>
      <c r="I7" s="551"/>
      <c r="J7" s="551" t="s">
        <v>475</v>
      </c>
      <c r="K7" s="551"/>
      <c r="L7" s="551" t="s">
        <v>476</v>
      </c>
      <c r="M7" s="551"/>
      <c r="N7" s="551" t="s">
        <v>477</v>
      </c>
      <c r="O7" s="551"/>
      <c r="P7" s="551" t="s">
        <v>478</v>
      </c>
      <c r="Q7" s="551"/>
      <c r="R7" s="551" t="s">
        <v>479</v>
      </c>
      <c r="S7" s="551"/>
      <c r="T7" s="551" t="s">
        <v>480</v>
      </c>
      <c r="U7" s="551"/>
      <c r="V7" s="551" t="s">
        <v>481</v>
      </c>
      <c r="W7" s="551"/>
      <c r="X7" s="551" t="s">
        <v>482</v>
      </c>
      <c r="Y7" s="551"/>
      <c r="Z7" s="551" t="s">
        <v>483</v>
      </c>
      <c r="AA7" s="551"/>
      <c r="AB7" s="551" t="s">
        <v>484</v>
      </c>
      <c r="AC7" s="551"/>
      <c r="AD7" s="551" t="s">
        <v>485</v>
      </c>
      <c r="AE7" s="551"/>
      <c r="AF7" s="551" t="s">
        <v>486</v>
      </c>
      <c r="AG7" s="551"/>
      <c r="AH7" s="551" t="s">
        <v>487</v>
      </c>
      <c r="AI7" s="551"/>
      <c r="AJ7" s="551" t="s">
        <v>488</v>
      </c>
      <c r="AK7" s="551"/>
      <c r="AL7" s="551" t="s">
        <v>489</v>
      </c>
      <c r="AM7" s="551"/>
      <c r="AN7" s="551" t="s">
        <v>490</v>
      </c>
      <c r="AO7" s="551"/>
      <c r="AP7" s="551" t="s">
        <v>491</v>
      </c>
      <c r="AQ7" s="551"/>
      <c r="AR7" s="551" t="s">
        <v>492</v>
      </c>
      <c r="AS7" s="551"/>
      <c r="AT7" s="551" t="s">
        <v>493</v>
      </c>
      <c r="AU7" s="551"/>
      <c r="AV7" s="551" t="s">
        <v>494</v>
      </c>
      <c r="AW7" s="551"/>
      <c r="AX7" s="551" t="s">
        <v>495</v>
      </c>
      <c r="AY7" s="551"/>
      <c r="AZ7" s="551" t="s">
        <v>363</v>
      </c>
      <c r="BA7" s="551"/>
    </row>
    <row r="8" spans="1:53" s="317" customFormat="1" ht="42.75">
      <c r="A8" s="550"/>
      <c r="B8" s="318" t="s">
        <v>465</v>
      </c>
      <c r="C8" s="318" t="s">
        <v>466</v>
      </c>
      <c r="D8" s="318" t="s">
        <v>465</v>
      </c>
      <c r="E8" s="318" t="s">
        <v>466</v>
      </c>
      <c r="F8" s="318" t="s">
        <v>465</v>
      </c>
      <c r="G8" s="318" t="s">
        <v>466</v>
      </c>
      <c r="H8" s="318" t="s">
        <v>465</v>
      </c>
      <c r="I8" s="318" t="s">
        <v>466</v>
      </c>
      <c r="J8" s="318" t="s">
        <v>465</v>
      </c>
      <c r="K8" s="318" t="s">
        <v>466</v>
      </c>
      <c r="L8" s="318" t="s">
        <v>465</v>
      </c>
      <c r="M8" s="318" t="s">
        <v>466</v>
      </c>
      <c r="N8" s="318" t="s">
        <v>465</v>
      </c>
      <c r="O8" s="318" t="s">
        <v>466</v>
      </c>
      <c r="P8" s="318" t="s">
        <v>465</v>
      </c>
      <c r="Q8" s="318" t="s">
        <v>466</v>
      </c>
      <c r="R8" s="318" t="s">
        <v>465</v>
      </c>
      <c r="S8" s="318" t="s">
        <v>466</v>
      </c>
      <c r="T8" s="318" t="s">
        <v>465</v>
      </c>
      <c r="U8" s="318" t="s">
        <v>466</v>
      </c>
      <c r="V8" s="318" t="s">
        <v>465</v>
      </c>
      <c r="W8" s="318" t="s">
        <v>466</v>
      </c>
      <c r="X8" s="318" t="s">
        <v>465</v>
      </c>
      <c r="Y8" s="318" t="s">
        <v>466</v>
      </c>
      <c r="Z8" s="318" t="s">
        <v>465</v>
      </c>
      <c r="AA8" s="318" t="s">
        <v>466</v>
      </c>
      <c r="AB8" s="318" t="s">
        <v>465</v>
      </c>
      <c r="AC8" s="318" t="s">
        <v>466</v>
      </c>
      <c r="AD8" s="318" t="s">
        <v>465</v>
      </c>
      <c r="AE8" s="318" t="s">
        <v>466</v>
      </c>
      <c r="AF8" s="318" t="s">
        <v>465</v>
      </c>
      <c r="AG8" s="318" t="s">
        <v>466</v>
      </c>
      <c r="AH8" s="318" t="s">
        <v>465</v>
      </c>
      <c r="AI8" s="318" t="s">
        <v>466</v>
      </c>
      <c r="AJ8" s="318" t="s">
        <v>465</v>
      </c>
      <c r="AK8" s="318" t="s">
        <v>466</v>
      </c>
      <c r="AL8" s="318" t="s">
        <v>465</v>
      </c>
      <c r="AM8" s="318" t="s">
        <v>466</v>
      </c>
      <c r="AN8" s="318" t="s">
        <v>465</v>
      </c>
      <c r="AO8" s="318" t="s">
        <v>466</v>
      </c>
      <c r="AP8" s="318" t="s">
        <v>465</v>
      </c>
      <c r="AQ8" s="318" t="s">
        <v>466</v>
      </c>
      <c r="AR8" s="318" t="s">
        <v>465</v>
      </c>
      <c r="AS8" s="318" t="s">
        <v>466</v>
      </c>
      <c r="AT8" s="318" t="s">
        <v>465</v>
      </c>
      <c r="AU8" s="318" t="s">
        <v>466</v>
      </c>
      <c r="AV8" s="318" t="s">
        <v>465</v>
      </c>
      <c r="AW8" s="318" t="s">
        <v>466</v>
      </c>
      <c r="AX8" s="318" t="s">
        <v>465</v>
      </c>
      <c r="AY8" s="318" t="s">
        <v>466</v>
      </c>
      <c r="AZ8" s="318" t="s">
        <v>465</v>
      </c>
      <c r="BA8" s="318" t="s">
        <v>466</v>
      </c>
    </row>
    <row r="9" spans="1:53" ht="14.25">
      <c r="A9" s="319"/>
      <c r="B9" s="320">
        <f>'[1]2017'!$E$3</f>
        <v>1921</v>
      </c>
      <c r="C9" s="320"/>
      <c r="D9" s="320">
        <f>'[1]2017'!$E$4</f>
        <v>2094</v>
      </c>
      <c r="E9" s="320"/>
      <c r="F9" s="320">
        <f>'[1]2017'!$E$5</f>
        <v>2267</v>
      </c>
      <c r="G9" s="320"/>
      <c r="H9" s="320">
        <f>'[1]2017'!$E$6</f>
        <v>2440</v>
      </c>
      <c r="I9" s="320"/>
      <c r="J9" s="320">
        <f>'[1]2017'!$E$7</f>
        <v>2613</v>
      </c>
      <c r="K9" s="320"/>
      <c r="L9" s="320">
        <f>'[1]2017'!$E$8</f>
        <v>2785</v>
      </c>
      <c r="M9" s="320"/>
      <c r="N9" s="320">
        <f>'[1]2017'!$E$9</f>
        <v>2958</v>
      </c>
      <c r="O9" s="320"/>
      <c r="P9" s="320">
        <f>'[1]2017'!$E$10</f>
        <v>3150</v>
      </c>
      <c r="Q9" s="320"/>
      <c r="R9" s="320">
        <f>'[1]2017'!$E$11</f>
        <v>3323</v>
      </c>
      <c r="S9" s="320"/>
      <c r="T9" s="320">
        <f>'[1]2017'!$E$12</f>
        <v>3496</v>
      </c>
      <c r="U9" s="320"/>
      <c r="V9" s="320">
        <f>'[1]2017'!$E$13</f>
        <v>3784</v>
      </c>
      <c r="W9" s="320"/>
      <c r="X9" s="320">
        <f>'[1]2017'!$E$14</f>
        <v>4073</v>
      </c>
      <c r="Y9" s="320"/>
      <c r="Z9" s="320">
        <f>'[1]2017'!$E$15</f>
        <v>4361</v>
      </c>
      <c r="AA9" s="320"/>
      <c r="AB9" s="320">
        <f>'[1]2017'!$E$16</f>
        <v>4649</v>
      </c>
      <c r="AC9" s="320"/>
      <c r="AD9" s="320">
        <f>'[1]2017'!$E$17</f>
        <v>4956</v>
      </c>
      <c r="AE9" s="320"/>
      <c r="AF9" s="320">
        <f>'[1]2017'!$E$18</f>
        <v>5360</v>
      </c>
      <c r="AG9" s="320"/>
      <c r="AH9" s="320">
        <f>'[1]2017'!$E$19</f>
        <v>5763</v>
      </c>
      <c r="AI9" s="320"/>
      <c r="AJ9" s="320">
        <f>'[1]2017'!$E$20</f>
        <v>6166</v>
      </c>
      <c r="AK9" s="320"/>
      <c r="AL9" s="320">
        <f>'[1]2017'!$E$21</f>
        <v>6570</v>
      </c>
      <c r="AM9" s="320"/>
      <c r="AN9" s="320">
        <f>'[1]2017'!$E$22</f>
        <v>6992</v>
      </c>
      <c r="AO9" s="320"/>
      <c r="AP9" s="320">
        <f>'[1]2017'!$E$23</f>
        <v>7396</v>
      </c>
      <c r="AQ9" s="320"/>
      <c r="AR9" s="320">
        <f>'[1]2017'!$E$24</f>
        <v>7799</v>
      </c>
      <c r="AS9" s="320"/>
      <c r="AT9" s="320">
        <f>'[1]2017'!$E$25</f>
        <v>8203</v>
      </c>
      <c r="AU9" s="320"/>
      <c r="AV9" s="320">
        <f>'[1]2017'!$E$26</f>
        <v>8376</v>
      </c>
      <c r="AW9" s="320"/>
      <c r="AX9" s="320">
        <f>'[1]2017'!$E$27</f>
        <v>8664</v>
      </c>
      <c r="AY9" s="320"/>
      <c r="AZ9" s="320"/>
      <c r="BA9" s="320"/>
    </row>
    <row r="10" spans="1:53" ht="111.75" customHeight="1">
      <c r="A10" s="321" t="s">
        <v>467</v>
      </c>
      <c r="B10" s="322">
        <f>B11+B12+B13+B14</f>
        <v>0</v>
      </c>
      <c r="C10" s="322">
        <f aca="true" t="shared" si="0" ref="C10:BA10">C11+C12+C13+C14</f>
        <v>0</v>
      </c>
      <c r="D10" s="322">
        <f t="shared" si="0"/>
        <v>0</v>
      </c>
      <c r="E10" s="322">
        <f t="shared" si="0"/>
        <v>0</v>
      </c>
      <c r="F10" s="322">
        <f t="shared" si="0"/>
        <v>0</v>
      </c>
      <c r="G10" s="322">
        <f t="shared" si="0"/>
        <v>0</v>
      </c>
      <c r="H10" s="322">
        <f t="shared" si="0"/>
        <v>0</v>
      </c>
      <c r="I10" s="322">
        <f t="shared" si="0"/>
        <v>0</v>
      </c>
      <c r="J10" s="322">
        <f t="shared" si="0"/>
        <v>0</v>
      </c>
      <c r="K10" s="322">
        <f t="shared" si="0"/>
        <v>0</v>
      </c>
      <c r="L10" s="322">
        <f t="shared" si="0"/>
        <v>0</v>
      </c>
      <c r="M10" s="322">
        <f t="shared" si="0"/>
        <v>0</v>
      </c>
      <c r="N10" s="322">
        <f t="shared" si="0"/>
        <v>0</v>
      </c>
      <c r="O10" s="322">
        <f t="shared" si="0"/>
        <v>0</v>
      </c>
      <c r="P10" s="322">
        <f t="shared" si="0"/>
        <v>0</v>
      </c>
      <c r="Q10" s="322">
        <f t="shared" si="0"/>
        <v>0</v>
      </c>
      <c r="R10" s="322">
        <f t="shared" si="0"/>
        <v>0</v>
      </c>
      <c r="S10" s="322">
        <f t="shared" si="0"/>
        <v>0</v>
      </c>
      <c r="T10" s="322">
        <f t="shared" si="0"/>
        <v>0</v>
      </c>
      <c r="U10" s="322">
        <f t="shared" si="0"/>
        <v>0</v>
      </c>
      <c r="V10" s="322">
        <f t="shared" si="0"/>
        <v>0</v>
      </c>
      <c r="W10" s="322">
        <f t="shared" si="0"/>
        <v>0</v>
      </c>
      <c r="X10" s="322">
        <f t="shared" si="0"/>
        <v>0</v>
      </c>
      <c r="Y10" s="322">
        <f t="shared" si="0"/>
        <v>0</v>
      </c>
      <c r="Z10" s="322">
        <f t="shared" si="0"/>
        <v>0</v>
      </c>
      <c r="AA10" s="322">
        <f t="shared" si="0"/>
        <v>0</v>
      </c>
      <c r="AB10" s="322">
        <f t="shared" si="0"/>
        <v>0</v>
      </c>
      <c r="AC10" s="322">
        <f t="shared" si="0"/>
        <v>0</v>
      </c>
      <c r="AD10" s="322">
        <f t="shared" si="0"/>
        <v>0</v>
      </c>
      <c r="AE10" s="322">
        <f t="shared" si="0"/>
        <v>0</v>
      </c>
      <c r="AF10" s="322">
        <f t="shared" si="0"/>
        <v>0</v>
      </c>
      <c r="AG10" s="322">
        <f t="shared" si="0"/>
        <v>0</v>
      </c>
      <c r="AH10" s="322">
        <f t="shared" si="0"/>
        <v>0</v>
      </c>
      <c r="AI10" s="322">
        <f t="shared" si="0"/>
        <v>0</v>
      </c>
      <c r="AJ10" s="322">
        <f t="shared" si="0"/>
        <v>0</v>
      </c>
      <c r="AK10" s="322">
        <f t="shared" si="0"/>
        <v>0</v>
      </c>
      <c r="AL10" s="322">
        <f t="shared" si="0"/>
        <v>0</v>
      </c>
      <c r="AM10" s="322">
        <f t="shared" si="0"/>
        <v>0</v>
      </c>
      <c r="AN10" s="322">
        <f t="shared" si="0"/>
        <v>0</v>
      </c>
      <c r="AO10" s="322">
        <f t="shared" si="0"/>
        <v>0</v>
      </c>
      <c r="AP10" s="322">
        <f t="shared" si="0"/>
        <v>0</v>
      </c>
      <c r="AQ10" s="322">
        <f t="shared" si="0"/>
        <v>0</v>
      </c>
      <c r="AR10" s="322">
        <f t="shared" si="0"/>
        <v>0</v>
      </c>
      <c r="AS10" s="322">
        <f t="shared" si="0"/>
        <v>0</v>
      </c>
      <c r="AT10" s="322">
        <f t="shared" si="0"/>
        <v>0</v>
      </c>
      <c r="AU10" s="322">
        <f t="shared" si="0"/>
        <v>0</v>
      </c>
      <c r="AV10" s="322">
        <f t="shared" si="0"/>
        <v>0</v>
      </c>
      <c r="AW10" s="322">
        <f t="shared" si="0"/>
        <v>0</v>
      </c>
      <c r="AX10" s="322">
        <f t="shared" si="0"/>
        <v>0</v>
      </c>
      <c r="AY10" s="322">
        <f t="shared" si="0"/>
        <v>0</v>
      </c>
      <c r="AZ10" s="322">
        <f t="shared" si="0"/>
        <v>0</v>
      </c>
      <c r="BA10" s="322">
        <f t="shared" si="0"/>
        <v>0</v>
      </c>
    </row>
    <row r="11" spans="1:53" ht="29.25" customHeight="1">
      <c r="A11" s="323" t="s">
        <v>468</v>
      </c>
      <c r="B11" s="324">
        <f>B17</f>
        <v>0</v>
      </c>
      <c r="C11" s="324">
        <f>B11*B9*12</f>
        <v>0</v>
      </c>
      <c r="D11" s="324">
        <f>D17</f>
        <v>0</v>
      </c>
      <c r="E11" s="324">
        <f>D11*D9*12</f>
        <v>0</v>
      </c>
      <c r="F11" s="324">
        <f>F17</f>
        <v>0</v>
      </c>
      <c r="G11" s="324">
        <f>F11*F9*12</f>
        <v>0</v>
      </c>
      <c r="H11" s="324">
        <f>H17</f>
        <v>0</v>
      </c>
      <c r="I11" s="324">
        <f>H11*H9*12</f>
        <v>0</v>
      </c>
      <c r="J11" s="324">
        <f>J17</f>
        <v>0</v>
      </c>
      <c r="K11" s="324">
        <f>J11*J9*12</f>
        <v>0</v>
      </c>
      <c r="L11" s="324">
        <f>L17</f>
        <v>0</v>
      </c>
      <c r="M11" s="324">
        <f>L11*L9*12</f>
        <v>0</v>
      </c>
      <c r="N11" s="324">
        <f>N17</f>
        <v>0</v>
      </c>
      <c r="O11" s="324">
        <f>N11*N9*12</f>
        <v>0</v>
      </c>
      <c r="P11" s="324">
        <f>P17</f>
        <v>0</v>
      </c>
      <c r="Q11" s="324">
        <f>P11*P9*12</f>
        <v>0</v>
      </c>
      <c r="R11" s="324">
        <f>R17</f>
        <v>0</v>
      </c>
      <c r="S11" s="324">
        <f>R11*R9*12</f>
        <v>0</v>
      </c>
      <c r="T11" s="324">
        <f>T17</f>
        <v>0</v>
      </c>
      <c r="U11" s="324">
        <f>T11*T9*12</f>
        <v>0</v>
      </c>
      <c r="V11" s="324">
        <f>V17</f>
        <v>0</v>
      </c>
      <c r="W11" s="324">
        <f>V11*V9*12</f>
        <v>0</v>
      </c>
      <c r="X11" s="324">
        <f>X17</f>
        <v>0</v>
      </c>
      <c r="Y11" s="324">
        <f>X11*X9*12</f>
        <v>0</v>
      </c>
      <c r="Z11" s="324">
        <f>Z17</f>
        <v>0</v>
      </c>
      <c r="AA11" s="324">
        <f>Z11*Z9*12</f>
        <v>0</v>
      </c>
      <c r="AB11" s="324">
        <f>AB17</f>
        <v>0</v>
      </c>
      <c r="AC11" s="324">
        <f>AB11*AB9*12</f>
        <v>0</v>
      </c>
      <c r="AD11" s="324">
        <f>AD17</f>
        <v>0</v>
      </c>
      <c r="AE11" s="324">
        <f>AD11*AD9*12</f>
        <v>0</v>
      </c>
      <c r="AF11" s="324">
        <f>AF17</f>
        <v>0</v>
      </c>
      <c r="AG11" s="324">
        <f>AF11*AF9*12</f>
        <v>0</v>
      </c>
      <c r="AH11" s="324">
        <f>AH17</f>
        <v>0</v>
      </c>
      <c r="AI11" s="324">
        <f>AH11*AH9*12</f>
        <v>0</v>
      </c>
      <c r="AJ11" s="324">
        <f>AJ17</f>
        <v>0</v>
      </c>
      <c r="AK11" s="324">
        <f>AJ11*AJ9*12</f>
        <v>0</v>
      </c>
      <c r="AL11" s="324">
        <f>AL17</f>
        <v>0</v>
      </c>
      <c r="AM11" s="324">
        <f>AL11*AL9*12</f>
        <v>0</v>
      </c>
      <c r="AN11" s="324">
        <f>AN17</f>
        <v>0</v>
      </c>
      <c r="AO11" s="324">
        <f>AN11*AN9*12</f>
        <v>0</v>
      </c>
      <c r="AP11" s="324">
        <f>AP17</f>
        <v>0</v>
      </c>
      <c r="AQ11" s="324">
        <f>AP11*AP9*12</f>
        <v>0</v>
      </c>
      <c r="AR11" s="324">
        <f>AR17</f>
        <v>0</v>
      </c>
      <c r="AS11" s="324">
        <f>AR11*AR9*12</f>
        <v>0</v>
      </c>
      <c r="AT11" s="324">
        <f>AT17</f>
        <v>0</v>
      </c>
      <c r="AU11" s="324">
        <f>AT11*AT9*12</f>
        <v>0</v>
      </c>
      <c r="AV11" s="324">
        <f>AV17</f>
        <v>0</v>
      </c>
      <c r="AW11" s="324">
        <f>AV11*AV9*12</f>
        <v>0</v>
      </c>
      <c r="AX11" s="324">
        <f>AX17</f>
        <v>0</v>
      </c>
      <c r="AY11" s="324">
        <f>AX11*AX9*12</f>
        <v>0</v>
      </c>
      <c r="AZ11" s="324">
        <f>AZ17</f>
        <v>0</v>
      </c>
      <c r="BA11" s="324">
        <f>BA17</f>
        <v>0</v>
      </c>
    </row>
    <row r="12" spans="1:53" ht="13.5">
      <c r="A12" s="323" t="s">
        <v>469</v>
      </c>
      <c r="B12" s="324">
        <f>B18</f>
        <v>0</v>
      </c>
      <c r="C12" s="324">
        <f>B12*B9*12</f>
        <v>0</v>
      </c>
      <c r="D12" s="324">
        <f>D18</f>
        <v>0</v>
      </c>
      <c r="E12" s="324">
        <f>D12*D9*12</f>
        <v>0</v>
      </c>
      <c r="F12" s="324">
        <f>F18</f>
        <v>0</v>
      </c>
      <c r="G12" s="324">
        <f>F12*F9*12</f>
        <v>0</v>
      </c>
      <c r="H12" s="324">
        <f>H18</f>
        <v>0</v>
      </c>
      <c r="I12" s="324">
        <f>H12*H9*12</f>
        <v>0</v>
      </c>
      <c r="J12" s="324">
        <f>J18</f>
        <v>0</v>
      </c>
      <c r="K12" s="324">
        <f>J12*J9*12</f>
        <v>0</v>
      </c>
      <c r="L12" s="324">
        <f>L18</f>
        <v>0</v>
      </c>
      <c r="M12" s="324">
        <f>L12*L9*12</f>
        <v>0</v>
      </c>
      <c r="N12" s="324">
        <f>N18</f>
        <v>0</v>
      </c>
      <c r="O12" s="324">
        <f>N12*N9*12</f>
        <v>0</v>
      </c>
      <c r="P12" s="324">
        <f>P18</f>
        <v>0</v>
      </c>
      <c r="Q12" s="324">
        <f>P12*P9*12</f>
        <v>0</v>
      </c>
      <c r="R12" s="324">
        <f>R18</f>
        <v>0</v>
      </c>
      <c r="S12" s="324">
        <f>R12*R9*12</f>
        <v>0</v>
      </c>
      <c r="T12" s="324">
        <f>T18</f>
        <v>0</v>
      </c>
      <c r="U12" s="324">
        <f>T12*T9*12</f>
        <v>0</v>
      </c>
      <c r="V12" s="324">
        <f>V18</f>
        <v>0</v>
      </c>
      <c r="W12" s="324">
        <f>V12*V9*12</f>
        <v>0</v>
      </c>
      <c r="X12" s="324">
        <f>X18</f>
        <v>0</v>
      </c>
      <c r="Y12" s="324">
        <f>X12*X9*12</f>
        <v>0</v>
      </c>
      <c r="Z12" s="324">
        <f>Z18</f>
        <v>0</v>
      </c>
      <c r="AA12" s="324">
        <f>Z12*Z9*12</f>
        <v>0</v>
      </c>
      <c r="AB12" s="324">
        <f>AB18</f>
        <v>0</v>
      </c>
      <c r="AC12" s="324">
        <f>AB12*AB9*12</f>
        <v>0</v>
      </c>
      <c r="AD12" s="324">
        <f>AD18</f>
        <v>0</v>
      </c>
      <c r="AE12" s="324">
        <f>AD12*AD9*12</f>
        <v>0</v>
      </c>
      <c r="AF12" s="324">
        <f>AF18</f>
        <v>0</v>
      </c>
      <c r="AG12" s="324">
        <f>AF12*AF9*12</f>
        <v>0</v>
      </c>
      <c r="AH12" s="324">
        <f>AH18</f>
        <v>0</v>
      </c>
      <c r="AI12" s="324">
        <f>AH12*AH9*12</f>
        <v>0</v>
      </c>
      <c r="AJ12" s="324">
        <f>AJ18</f>
        <v>0</v>
      </c>
      <c r="AK12" s="324">
        <f>AJ12*AJ9*12</f>
        <v>0</v>
      </c>
      <c r="AL12" s="324">
        <f>AL18</f>
        <v>0</v>
      </c>
      <c r="AM12" s="324">
        <f>AL12*AL9*12</f>
        <v>0</v>
      </c>
      <c r="AN12" s="324">
        <f>AN18</f>
        <v>0</v>
      </c>
      <c r="AO12" s="324">
        <f>AN12*AN9*12</f>
        <v>0</v>
      </c>
      <c r="AP12" s="324">
        <f>AP18</f>
        <v>0</v>
      </c>
      <c r="AQ12" s="324">
        <f>AP12*AP9*12</f>
        <v>0</v>
      </c>
      <c r="AR12" s="324">
        <f>AR18</f>
        <v>0</v>
      </c>
      <c r="AS12" s="324">
        <f>AR12*AR9*12</f>
        <v>0</v>
      </c>
      <c r="AT12" s="324">
        <f>AT18</f>
        <v>0</v>
      </c>
      <c r="AU12" s="324">
        <f>AT12*AT9*12</f>
        <v>0</v>
      </c>
      <c r="AV12" s="324">
        <f>AV18</f>
        <v>0</v>
      </c>
      <c r="AW12" s="324">
        <f>AV12*AV9*12</f>
        <v>0</v>
      </c>
      <c r="AX12" s="324">
        <f>AX18</f>
        <v>0</v>
      </c>
      <c r="AY12" s="324">
        <f>AX12*AX9*12</f>
        <v>0</v>
      </c>
      <c r="AZ12" s="324">
        <f>AZ18</f>
        <v>0</v>
      </c>
      <c r="BA12" s="324">
        <f>BA18</f>
        <v>0</v>
      </c>
    </row>
    <row r="13" spans="1:53" ht="13.5">
      <c r="A13" s="325" t="s">
        <v>265</v>
      </c>
      <c r="B13" s="324">
        <f>B21</f>
        <v>0</v>
      </c>
      <c r="C13" s="324">
        <f>B13*B9*12</f>
        <v>0</v>
      </c>
      <c r="D13" s="324">
        <f>D21</f>
        <v>0</v>
      </c>
      <c r="E13" s="324">
        <f>D13*D9*12</f>
        <v>0</v>
      </c>
      <c r="F13" s="324">
        <f>F21</f>
        <v>0</v>
      </c>
      <c r="G13" s="324">
        <f>F13*F9*12</f>
        <v>0</v>
      </c>
      <c r="H13" s="324">
        <f>H21</f>
        <v>0</v>
      </c>
      <c r="I13" s="324">
        <f>H13*H9*12</f>
        <v>0</v>
      </c>
      <c r="J13" s="324">
        <f>J21</f>
        <v>0</v>
      </c>
      <c r="K13" s="324">
        <f>J13*J9*12</f>
        <v>0</v>
      </c>
      <c r="L13" s="324">
        <f>L21</f>
        <v>0</v>
      </c>
      <c r="M13" s="324">
        <f>L13*L9*12</f>
        <v>0</v>
      </c>
      <c r="N13" s="324">
        <f>N21</f>
        <v>0</v>
      </c>
      <c r="O13" s="324">
        <f>N13*N9*12</f>
        <v>0</v>
      </c>
      <c r="P13" s="324">
        <f>P21</f>
        <v>0</v>
      </c>
      <c r="Q13" s="324">
        <f>P13*P9*12</f>
        <v>0</v>
      </c>
      <c r="R13" s="324">
        <f>R21</f>
        <v>0</v>
      </c>
      <c r="S13" s="324">
        <f>R13*R9*12</f>
        <v>0</v>
      </c>
      <c r="T13" s="324">
        <f>T21</f>
        <v>0</v>
      </c>
      <c r="U13" s="324">
        <f>T13*T9*12</f>
        <v>0</v>
      </c>
      <c r="V13" s="324">
        <f>V21</f>
        <v>0</v>
      </c>
      <c r="W13" s="324">
        <f>V13*V9*12</f>
        <v>0</v>
      </c>
      <c r="X13" s="324">
        <f>X21</f>
        <v>0</v>
      </c>
      <c r="Y13" s="324">
        <f>X13*X9*12</f>
        <v>0</v>
      </c>
      <c r="Z13" s="324">
        <f>Z21</f>
        <v>0</v>
      </c>
      <c r="AA13" s="324">
        <f>Z13*Z9*12</f>
        <v>0</v>
      </c>
      <c r="AB13" s="324">
        <f>AB21</f>
        <v>0</v>
      </c>
      <c r="AC13" s="324">
        <f>AB13*AB9*12</f>
        <v>0</v>
      </c>
      <c r="AD13" s="324">
        <f>AD21</f>
        <v>0</v>
      </c>
      <c r="AE13" s="324">
        <f>AD13*AD9*12</f>
        <v>0</v>
      </c>
      <c r="AF13" s="324">
        <f>AF21</f>
        <v>0</v>
      </c>
      <c r="AG13" s="324">
        <f>AF13*AF9*12</f>
        <v>0</v>
      </c>
      <c r="AH13" s="324">
        <f>AH21</f>
        <v>0</v>
      </c>
      <c r="AI13" s="324">
        <f>AH13*AH9*12</f>
        <v>0</v>
      </c>
      <c r="AJ13" s="324">
        <f>AJ21</f>
        <v>0</v>
      </c>
      <c r="AK13" s="324">
        <f>AJ13*AJ9*12</f>
        <v>0</v>
      </c>
      <c r="AL13" s="324">
        <f>AL21</f>
        <v>0</v>
      </c>
      <c r="AM13" s="324">
        <f>AL13*AL9*12</f>
        <v>0</v>
      </c>
      <c r="AN13" s="324">
        <f>AN21</f>
        <v>0</v>
      </c>
      <c r="AO13" s="324">
        <f>AN13*AN9*12</f>
        <v>0</v>
      </c>
      <c r="AP13" s="324">
        <f>AP21</f>
        <v>0</v>
      </c>
      <c r="AQ13" s="324">
        <f>AP13*AP9*12</f>
        <v>0</v>
      </c>
      <c r="AR13" s="324">
        <f>AR21</f>
        <v>0</v>
      </c>
      <c r="AS13" s="324">
        <f>AR13*AR9*12</f>
        <v>0</v>
      </c>
      <c r="AT13" s="324">
        <f>AT21</f>
        <v>0</v>
      </c>
      <c r="AU13" s="324">
        <f>AT13*AT9*12</f>
        <v>0</v>
      </c>
      <c r="AV13" s="324">
        <f>AV21</f>
        <v>0</v>
      </c>
      <c r="AW13" s="324">
        <f>AV13*AV9*12</f>
        <v>0</v>
      </c>
      <c r="AX13" s="324">
        <f>AX21</f>
        <v>0</v>
      </c>
      <c r="AY13" s="324">
        <f>AX13*AX9*12</f>
        <v>0</v>
      </c>
      <c r="AZ13" s="324">
        <f>AZ21</f>
        <v>0</v>
      </c>
      <c r="BA13" s="324">
        <f>BA21</f>
        <v>0</v>
      </c>
    </row>
    <row r="14" spans="1:53" ht="13.5">
      <c r="A14" s="325" t="s">
        <v>266</v>
      </c>
      <c r="B14" s="324">
        <f>B22</f>
        <v>0</v>
      </c>
      <c r="C14" s="324">
        <f>B14*B9*12</f>
        <v>0</v>
      </c>
      <c r="D14" s="324">
        <f>D22</f>
        <v>0</v>
      </c>
      <c r="E14" s="324">
        <f>D14*D9*12</f>
        <v>0</v>
      </c>
      <c r="F14" s="324">
        <f>F22</f>
        <v>0</v>
      </c>
      <c r="G14" s="324">
        <f>F14*F9*12</f>
        <v>0</v>
      </c>
      <c r="H14" s="324">
        <f>H22</f>
        <v>0</v>
      </c>
      <c r="I14" s="324">
        <f>H14*H9*12</f>
        <v>0</v>
      </c>
      <c r="J14" s="324">
        <f>J22</f>
        <v>0</v>
      </c>
      <c r="K14" s="324">
        <f>J14*J9*12</f>
        <v>0</v>
      </c>
      <c r="L14" s="324">
        <f>L22</f>
        <v>0</v>
      </c>
      <c r="M14" s="324">
        <f>L14*L9*12</f>
        <v>0</v>
      </c>
      <c r="N14" s="324">
        <f>N22</f>
        <v>0</v>
      </c>
      <c r="O14" s="324">
        <f>N14*N9*12</f>
        <v>0</v>
      </c>
      <c r="P14" s="324">
        <f>P22</f>
        <v>0</v>
      </c>
      <c r="Q14" s="324">
        <f>P14*P9*12</f>
        <v>0</v>
      </c>
      <c r="R14" s="324">
        <f>R22</f>
        <v>0</v>
      </c>
      <c r="S14" s="324">
        <f>R14*R9*12</f>
        <v>0</v>
      </c>
      <c r="T14" s="324">
        <f>T22</f>
        <v>0</v>
      </c>
      <c r="U14" s="324">
        <f>T14*T9*12</f>
        <v>0</v>
      </c>
      <c r="V14" s="324">
        <f>V22</f>
        <v>0</v>
      </c>
      <c r="W14" s="324">
        <f>V14*V9*12</f>
        <v>0</v>
      </c>
      <c r="X14" s="324">
        <f>X22</f>
        <v>0</v>
      </c>
      <c r="Y14" s="324">
        <f>X14*X9*12</f>
        <v>0</v>
      </c>
      <c r="Z14" s="324">
        <f>Z22</f>
        <v>0</v>
      </c>
      <c r="AA14" s="324">
        <f>Z14*Z9*12</f>
        <v>0</v>
      </c>
      <c r="AB14" s="324">
        <f>AB22</f>
        <v>0</v>
      </c>
      <c r="AC14" s="324">
        <f>AB14*AB9*12</f>
        <v>0</v>
      </c>
      <c r="AD14" s="324">
        <f>AD22</f>
        <v>0</v>
      </c>
      <c r="AE14" s="324">
        <f>AD14*AD9*12</f>
        <v>0</v>
      </c>
      <c r="AF14" s="324">
        <f>AF22</f>
        <v>0</v>
      </c>
      <c r="AG14" s="324">
        <f>AF14*AF9*12</f>
        <v>0</v>
      </c>
      <c r="AH14" s="324">
        <f>AH22</f>
        <v>0</v>
      </c>
      <c r="AI14" s="324">
        <f>AH14*AH9*12</f>
        <v>0</v>
      </c>
      <c r="AJ14" s="324">
        <f>AJ22</f>
        <v>0</v>
      </c>
      <c r="AK14" s="324">
        <f>AJ14*AJ9*12</f>
        <v>0</v>
      </c>
      <c r="AL14" s="324">
        <f>AL22</f>
        <v>0</v>
      </c>
      <c r="AM14" s="324">
        <f>AL14*AL9*12</f>
        <v>0</v>
      </c>
      <c r="AN14" s="324">
        <f>AN22</f>
        <v>0</v>
      </c>
      <c r="AO14" s="324">
        <f>AN14*AN9*12</f>
        <v>0</v>
      </c>
      <c r="AP14" s="324">
        <f>AP22</f>
        <v>0</v>
      </c>
      <c r="AQ14" s="324">
        <f>AP14*AP9*12</f>
        <v>0</v>
      </c>
      <c r="AR14" s="324">
        <f>AR22</f>
        <v>0</v>
      </c>
      <c r="AS14" s="324">
        <f>AR14*AR9*12</f>
        <v>0</v>
      </c>
      <c r="AT14" s="324">
        <f>AT22</f>
        <v>0</v>
      </c>
      <c r="AU14" s="324">
        <f>AT14*AT9*12</f>
        <v>0</v>
      </c>
      <c r="AV14" s="324">
        <f>AV22</f>
        <v>0</v>
      </c>
      <c r="AW14" s="324">
        <f>AV14*AV9*12</f>
        <v>0</v>
      </c>
      <c r="AX14" s="324">
        <f>AX22</f>
        <v>0</v>
      </c>
      <c r="AY14" s="324">
        <f>AX14*AX9*12</f>
        <v>0</v>
      </c>
      <c r="AZ14" s="324">
        <f>AZ22</f>
        <v>0</v>
      </c>
      <c r="BA14" s="324">
        <f>BA22</f>
        <v>0</v>
      </c>
    </row>
    <row r="15" spans="1:53" ht="14.25">
      <c r="A15" s="319"/>
      <c r="B15" s="320">
        <f>'[1]2017'!$E$3</f>
        <v>1921</v>
      </c>
      <c r="C15" s="320"/>
      <c r="D15" s="320">
        <f>'[1]2017'!$E$4</f>
        <v>2094</v>
      </c>
      <c r="E15" s="320"/>
      <c r="F15" s="320">
        <f>'[1]2017'!$E$5</f>
        <v>2267</v>
      </c>
      <c r="G15" s="320"/>
      <c r="H15" s="320">
        <f>'[1]2017'!$E$6</f>
        <v>2440</v>
      </c>
      <c r="I15" s="320"/>
      <c r="J15" s="320">
        <f>'[1]2017'!$E$7</f>
        <v>2613</v>
      </c>
      <c r="K15" s="320"/>
      <c r="L15" s="320">
        <f>'[1]2017'!$E$8</f>
        <v>2785</v>
      </c>
      <c r="M15" s="320"/>
      <c r="N15" s="320">
        <f>'[1]2017'!$E$9</f>
        <v>2958</v>
      </c>
      <c r="O15" s="320"/>
      <c r="P15" s="320">
        <f>'[1]2017'!$E$10</f>
        <v>3150</v>
      </c>
      <c r="Q15" s="320"/>
      <c r="R15" s="320">
        <f>'[1]2017'!$E$11</f>
        <v>3323</v>
      </c>
      <c r="S15" s="320"/>
      <c r="T15" s="320">
        <f>'[1]2017'!$E$12</f>
        <v>3496</v>
      </c>
      <c r="U15" s="320"/>
      <c r="V15" s="320">
        <f>'[1]2017'!$E$13</f>
        <v>3784</v>
      </c>
      <c r="W15" s="320"/>
      <c r="X15" s="320">
        <f>'[1]2017'!$E$14</f>
        <v>4073</v>
      </c>
      <c r="Y15" s="320"/>
      <c r="Z15" s="320">
        <f>'[1]2017'!$E$15</f>
        <v>4361</v>
      </c>
      <c r="AA15" s="320"/>
      <c r="AB15" s="320">
        <f>'[1]2017'!$E$16</f>
        <v>4649</v>
      </c>
      <c r="AC15" s="320"/>
      <c r="AD15" s="320">
        <f>'[1]2017'!$E$17</f>
        <v>4956</v>
      </c>
      <c r="AE15" s="320"/>
      <c r="AF15" s="320">
        <f>'[1]2017'!$E$18</f>
        <v>5360</v>
      </c>
      <c r="AG15" s="320"/>
      <c r="AH15" s="320">
        <f>'[1]2017'!$E$19</f>
        <v>5763</v>
      </c>
      <c r="AI15" s="320"/>
      <c r="AJ15" s="320">
        <f>'[1]2017'!$E$20</f>
        <v>6166</v>
      </c>
      <c r="AK15" s="320"/>
      <c r="AL15" s="320">
        <f>'[1]2017'!$E$21</f>
        <v>6570</v>
      </c>
      <c r="AM15" s="320"/>
      <c r="AN15" s="320">
        <f>'[1]2017'!$E$22</f>
        <v>6992</v>
      </c>
      <c r="AO15" s="320"/>
      <c r="AP15" s="320">
        <f>'[1]2017'!$E$23</f>
        <v>7396</v>
      </c>
      <c r="AQ15" s="320"/>
      <c r="AR15" s="320">
        <f>'[1]2017'!$E$24</f>
        <v>7799</v>
      </c>
      <c r="AS15" s="320"/>
      <c r="AT15" s="320">
        <f>'[1]2017'!$E$25</f>
        <v>8203</v>
      </c>
      <c r="AU15" s="320"/>
      <c r="AV15" s="320">
        <f>'[1]2017'!$E$26</f>
        <v>8376</v>
      </c>
      <c r="AW15" s="320"/>
      <c r="AX15" s="320">
        <f>'[1]2017'!$E$27</f>
        <v>8664</v>
      </c>
      <c r="AY15" s="320"/>
      <c r="AZ15" s="320"/>
      <c r="BA15" s="320"/>
    </row>
    <row r="16" spans="1:53" ht="84" customHeight="1">
      <c r="A16" s="321" t="s">
        <v>470</v>
      </c>
      <c r="B16" s="322">
        <f>B17+B18</f>
        <v>0</v>
      </c>
      <c r="C16" s="322">
        <f aca="true" t="shared" si="1" ref="C16:BA16">C17+C18</f>
        <v>0</v>
      </c>
      <c r="D16" s="322">
        <f t="shared" si="1"/>
        <v>0</v>
      </c>
      <c r="E16" s="322">
        <f t="shared" si="1"/>
        <v>0</v>
      </c>
      <c r="F16" s="322">
        <f t="shared" si="1"/>
        <v>0</v>
      </c>
      <c r="G16" s="322">
        <f t="shared" si="1"/>
        <v>0</v>
      </c>
      <c r="H16" s="322">
        <f t="shared" si="1"/>
        <v>0</v>
      </c>
      <c r="I16" s="322">
        <f t="shared" si="1"/>
        <v>0</v>
      </c>
      <c r="J16" s="322">
        <f t="shared" si="1"/>
        <v>0</v>
      </c>
      <c r="K16" s="322">
        <f t="shared" si="1"/>
        <v>0</v>
      </c>
      <c r="L16" s="322">
        <f t="shared" si="1"/>
        <v>0</v>
      </c>
      <c r="M16" s="322">
        <f>M17+M18</f>
        <v>0</v>
      </c>
      <c r="N16" s="322">
        <f t="shared" si="1"/>
        <v>0</v>
      </c>
      <c r="O16" s="322">
        <f>O17+O18</f>
        <v>0</v>
      </c>
      <c r="P16" s="322">
        <f t="shared" si="1"/>
        <v>0</v>
      </c>
      <c r="Q16" s="322">
        <f t="shared" si="1"/>
        <v>0</v>
      </c>
      <c r="R16" s="322">
        <f t="shared" si="1"/>
        <v>0</v>
      </c>
      <c r="S16" s="322">
        <f t="shared" si="1"/>
        <v>0</v>
      </c>
      <c r="T16" s="322">
        <f t="shared" si="1"/>
        <v>0</v>
      </c>
      <c r="U16" s="322">
        <f t="shared" si="1"/>
        <v>0</v>
      </c>
      <c r="V16" s="322">
        <f t="shared" si="1"/>
        <v>0</v>
      </c>
      <c r="W16" s="322">
        <f t="shared" si="1"/>
        <v>0</v>
      </c>
      <c r="X16" s="322">
        <f t="shared" si="1"/>
        <v>0</v>
      </c>
      <c r="Y16" s="322">
        <f t="shared" si="1"/>
        <v>0</v>
      </c>
      <c r="Z16" s="322">
        <f t="shared" si="1"/>
        <v>0</v>
      </c>
      <c r="AA16" s="322">
        <f t="shared" si="1"/>
        <v>0</v>
      </c>
      <c r="AB16" s="322">
        <f t="shared" si="1"/>
        <v>0</v>
      </c>
      <c r="AC16" s="322">
        <f t="shared" si="1"/>
        <v>0</v>
      </c>
      <c r="AD16" s="322">
        <f t="shared" si="1"/>
        <v>0</v>
      </c>
      <c r="AE16" s="322">
        <f t="shared" si="1"/>
        <v>0</v>
      </c>
      <c r="AF16" s="322">
        <f t="shared" si="1"/>
        <v>0</v>
      </c>
      <c r="AG16" s="322">
        <f t="shared" si="1"/>
        <v>0</v>
      </c>
      <c r="AH16" s="322">
        <f t="shared" si="1"/>
        <v>0</v>
      </c>
      <c r="AI16" s="322">
        <f t="shared" si="1"/>
        <v>0</v>
      </c>
      <c r="AJ16" s="322">
        <f t="shared" si="1"/>
        <v>0</v>
      </c>
      <c r="AK16" s="322">
        <f t="shared" si="1"/>
        <v>0</v>
      </c>
      <c r="AL16" s="322">
        <f t="shared" si="1"/>
        <v>0</v>
      </c>
      <c r="AM16" s="322">
        <f t="shared" si="1"/>
        <v>0</v>
      </c>
      <c r="AN16" s="322">
        <f t="shared" si="1"/>
        <v>0</v>
      </c>
      <c r="AO16" s="322">
        <f t="shared" si="1"/>
        <v>0</v>
      </c>
      <c r="AP16" s="322">
        <f t="shared" si="1"/>
        <v>0</v>
      </c>
      <c r="AQ16" s="322">
        <f t="shared" si="1"/>
        <v>0</v>
      </c>
      <c r="AR16" s="322">
        <f t="shared" si="1"/>
        <v>0</v>
      </c>
      <c r="AS16" s="322">
        <f t="shared" si="1"/>
        <v>0</v>
      </c>
      <c r="AT16" s="322">
        <f t="shared" si="1"/>
        <v>0</v>
      </c>
      <c r="AU16" s="322">
        <f t="shared" si="1"/>
        <v>0</v>
      </c>
      <c r="AV16" s="322">
        <f t="shared" si="1"/>
        <v>0</v>
      </c>
      <c r="AW16" s="322">
        <f t="shared" si="1"/>
        <v>0</v>
      </c>
      <c r="AX16" s="322">
        <f t="shared" si="1"/>
        <v>0</v>
      </c>
      <c r="AY16" s="322">
        <f t="shared" si="1"/>
        <v>0</v>
      </c>
      <c r="AZ16" s="322">
        <f t="shared" si="1"/>
        <v>0</v>
      </c>
      <c r="BA16" s="322">
        <f t="shared" si="1"/>
        <v>0</v>
      </c>
    </row>
    <row r="17" spans="1:53" ht="29.25" customHeight="1">
      <c r="A17" s="323" t="s">
        <v>468</v>
      </c>
      <c r="B17" s="324"/>
      <c r="C17" s="324">
        <f>B17*B15*12</f>
        <v>0</v>
      </c>
      <c r="D17" s="324"/>
      <c r="E17" s="324">
        <f>D17*D15*12</f>
        <v>0</v>
      </c>
      <c r="F17" s="324"/>
      <c r="G17" s="324">
        <f>F17*F15*12</f>
        <v>0</v>
      </c>
      <c r="H17" s="324"/>
      <c r="I17" s="324">
        <f>H17*H15*12</f>
        <v>0</v>
      </c>
      <c r="J17" s="324"/>
      <c r="K17" s="324">
        <f>J17*J15*12</f>
        <v>0</v>
      </c>
      <c r="L17" s="324"/>
      <c r="M17" s="324">
        <f>L17*L15*12</f>
        <v>0</v>
      </c>
      <c r="N17" s="324"/>
      <c r="O17" s="324">
        <f>N17*N15*12</f>
        <v>0</v>
      </c>
      <c r="P17" s="324"/>
      <c r="Q17" s="324">
        <f>P17*P15*12</f>
        <v>0</v>
      </c>
      <c r="R17" s="324"/>
      <c r="S17" s="324">
        <f>R17*R15*12</f>
        <v>0</v>
      </c>
      <c r="T17" s="324"/>
      <c r="U17" s="324">
        <f>T17*T15*12</f>
        <v>0</v>
      </c>
      <c r="V17" s="324"/>
      <c r="W17" s="324">
        <f>V17*V15*12</f>
        <v>0</v>
      </c>
      <c r="X17" s="324"/>
      <c r="Y17" s="324">
        <f>X17*X15*12</f>
        <v>0</v>
      </c>
      <c r="Z17" s="324"/>
      <c r="AA17" s="324">
        <f>Z17*Z15*12</f>
        <v>0</v>
      </c>
      <c r="AB17" s="324"/>
      <c r="AC17" s="324">
        <f>AB17*AB15*12</f>
        <v>0</v>
      </c>
      <c r="AD17" s="324"/>
      <c r="AE17" s="324">
        <f>AD17*AD15*12</f>
        <v>0</v>
      </c>
      <c r="AF17" s="324"/>
      <c r="AG17" s="324">
        <f>AF17*AF15*12</f>
        <v>0</v>
      </c>
      <c r="AH17" s="324"/>
      <c r="AI17" s="324">
        <f>AH17*AH15*12</f>
        <v>0</v>
      </c>
      <c r="AJ17" s="324"/>
      <c r="AK17" s="324">
        <f>AJ17*AJ15*12</f>
        <v>0</v>
      </c>
      <c r="AL17" s="324"/>
      <c r="AM17" s="324">
        <f>AL17*AL15*12</f>
        <v>0</v>
      </c>
      <c r="AN17" s="324"/>
      <c r="AO17" s="324">
        <f>AN17*AN15*12</f>
        <v>0</v>
      </c>
      <c r="AP17" s="324"/>
      <c r="AQ17" s="324">
        <f>AP17*AP15*12</f>
        <v>0</v>
      </c>
      <c r="AR17" s="324"/>
      <c r="AS17" s="324">
        <f>AR17*AR15*12</f>
        <v>0</v>
      </c>
      <c r="AT17" s="324"/>
      <c r="AU17" s="324">
        <f>AT17*AT15*12</f>
        <v>0</v>
      </c>
      <c r="AV17" s="324"/>
      <c r="AW17" s="324">
        <f>AV17*AV15*12</f>
        <v>0</v>
      </c>
      <c r="AX17" s="324"/>
      <c r="AY17" s="324">
        <f>AX17*AX15*12</f>
        <v>0</v>
      </c>
      <c r="AZ17" s="322"/>
      <c r="BA17" s="322">
        <f>ROUND(C17+E17+G17+I17+K17+M17+O17+Q17+S17+U17+W17+Y17+AA17+AC17+AE17+AG17+AI17+AK17+AM17+AO17+AQ17+AS17+AU17+AW17+AY17,0)</f>
        <v>0</v>
      </c>
    </row>
    <row r="18" spans="1:53" ht="29.25" customHeight="1">
      <c r="A18" s="323" t="s">
        <v>469</v>
      </c>
      <c r="B18" s="324"/>
      <c r="C18" s="324">
        <f>B18*B15*12</f>
        <v>0</v>
      </c>
      <c r="D18" s="324"/>
      <c r="E18" s="324">
        <f>D18*D15*12</f>
        <v>0</v>
      </c>
      <c r="F18" s="324"/>
      <c r="G18" s="324">
        <f>F18*F15*12</f>
        <v>0</v>
      </c>
      <c r="H18" s="324"/>
      <c r="I18" s="324">
        <f>H18*H15*12</f>
        <v>0</v>
      </c>
      <c r="J18" s="324"/>
      <c r="K18" s="324">
        <f>J18*J15*12</f>
        <v>0</v>
      </c>
      <c r="L18" s="324"/>
      <c r="M18" s="324">
        <f>L18*L15*12</f>
        <v>0</v>
      </c>
      <c r="N18" s="324"/>
      <c r="O18" s="324">
        <f>N18*N15*12</f>
        <v>0</v>
      </c>
      <c r="P18" s="324"/>
      <c r="Q18" s="324">
        <f>P18*P15*12</f>
        <v>0</v>
      </c>
      <c r="R18" s="324"/>
      <c r="S18" s="324">
        <f>R18*R15*12</f>
        <v>0</v>
      </c>
      <c r="T18" s="324"/>
      <c r="U18" s="324">
        <f>T18*T15*12</f>
        <v>0</v>
      </c>
      <c r="V18" s="324"/>
      <c r="W18" s="324">
        <f>V18*V15*12</f>
        <v>0</v>
      </c>
      <c r="X18" s="324"/>
      <c r="Y18" s="324">
        <f>X18*X15*12</f>
        <v>0</v>
      </c>
      <c r="Z18" s="324"/>
      <c r="AA18" s="324">
        <f>Z18*Z15*12</f>
        <v>0</v>
      </c>
      <c r="AB18" s="324"/>
      <c r="AC18" s="324">
        <f>AB18*AB15*12</f>
        <v>0</v>
      </c>
      <c r="AD18" s="324"/>
      <c r="AE18" s="324">
        <f>AD18*AD15*12</f>
        <v>0</v>
      </c>
      <c r="AF18" s="324"/>
      <c r="AG18" s="324">
        <f>AF18*AF15*12</f>
        <v>0</v>
      </c>
      <c r="AH18" s="324"/>
      <c r="AI18" s="324">
        <f>AH18*AH15*12</f>
        <v>0</v>
      </c>
      <c r="AJ18" s="324"/>
      <c r="AK18" s="324">
        <f>AJ18*AJ15*12</f>
        <v>0</v>
      </c>
      <c r="AL18" s="324"/>
      <c r="AM18" s="324">
        <f>AL18*AL15*12</f>
        <v>0</v>
      </c>
      <c r="AN18" s="324"/>
      <c r="AO18" s="324">
        <f>AN18*AN15*12</f>
        <v>0</v>
      </c>
      <c r="AP18" s="324"/>
      <c r="AQ18" s="324">
        <f>AP18*AP15*12</f>
        <v>0</v>
      </c>
      <c r="AR18" s="324"/>
      <c r="AS18" s="324">
        <f>AR18*AR15*12</f>
        <v>0</v>
      </c>
      <c r="AT18" s="324"/>
      <c r="AU18" s="324">
        <f>AT18*AT15*12</f>
        <v>0</v>
      </c>
      <c r="AV18" s="324"/>
      <c r="AW18" s="324">
        <f>AV18*AV15*12</f>
        <v>0</v>
      </c>
      <c r="AX18" s="324"/>
      <c r="AY18" s="324">
        <f>AX18*AX15*12</f>
        <v>0</v>
      </c>
      <c r="AZ18" s="324"/>
      <c r="BA18" s="322">
        <f>ROUND(C18+E18+G18+I18+K18+M18+O18+Q18+S18+U18+W18+Y18+AA18+AC18+AE18+AG18+AI18+AK18+AM18+AO18+AQ18+AS18+AU18+AW18+AY18,0)</f>
        <v>0</v>
      </c>
    </row>
    <row r="19" spans="1:53" ht="14.25">
      <c r="A19" s="319"/>
      <c r="B19" s="320">
        <f>'[1]2017'!$E$3</f>
        <v>1921</v>
      </c>
      <c r="C19" s="320"/>
      <c r="D19" s="320">
        <f>'[1]2017'!$E$4</f>
        <v>2094</v>
      </c>
      <c r="E19" s="320"/>
      <c r="F19" s="320">
        <f>'[1]2017'!$E$5</f>
        <v>2267</v>
      </c>
      <c r="G19" s="320"/>
      <c r="H19" s="320">
        <f>'[1]2017'!$E$6</f>
        <v>2440</v>
      </c>
      <c r="I19" s="320"/>
      <c r="J19" s="320">
        <f>'[1]2017'!$E$7</f>
        <v>2613</v>
      </c>
      <c r="K19" s="320"/>
      <c r="L19" s="320">
        <f>'[1]2017'!$E$8</f>
        <v>2785</v>
      </c>
      <c r="M19" s="320"/>
      <c r="N19" s="320">
        <f>'[1]2017'!$E$9</f>
        <v>2958</v>
      </c>
      <c r="O19" s="320"/>
      <c r="P19" s="320">
        <f>'[1]2017'!$E$10</f>
        <v>3150</v>
      </c>
      <c r="Q19" s="320"/>
      <c r="R19" s="320">
        <f>'[1]2017'!$E$11</f>
        <v>3323</v>
      </c>
      <c r="S19" s="320"/>
      <c r="T19" s="320">
        <f>'[1]2017'!$E$12</f>
        <v>3496</v>
      </c>
      <c r="U19" s="320"/>
      <c r="V19" s="320">
        <f>'[1]2017'!$E$13</f>
        <v>3784</v>
      </c>
      <c r="W19" s="320"/>
      <c r="X19" s="320">
        <f>'[1]2017'!$E$14</f>
        <v>4073</v>
      </c>
      <c r="Y19" s="320"/>
      <c r="Z19" s="320">
        <f>'[1]2017'!$E$15</f>
        <v>4361</v>
      </c>
      <c r="AA19" s="320"/>
      <c r="AB19" s="320">
        <f>'[1]2017'!$E$16</f>
        <v>4649</v>
      </c>
      <c r="AC19" s="320"/>
      <c r="AD19" s="320">
        <f>'[1]2017'!$E$17</f>
        <v>4956</v>
      </c>
      <c r="AE19" s="320"/>
      <c r="AF19" s="320">
        <f>'[1]2017'!$E$18</f>
        <v>5360</v>
      </c>
      <c r="AG19" s="320"/>
      <c r="AH19" s="320">
        <f>'[1]2017'!$E$19</f>
        <v>5763</v>
      </c>
      <c r="AI19" s="320"/>
      <c r="AJ19" s="320">
        <f>'[1]2017'!$E$20</f>
        <v>6166</v>
      </c>
      <c r="AK19" s="320"/>
      <c r="AL19" s="320">
        <f>'[1]2017'!$E$21</f>
        <v>6570</v>
      </c>
      <c r="AM19" s="320"/>
      <c r="AN19" s="320">
        <f>'[1]2017'!$E$22</f>
        <v>6992</v>
      </c>
      <c r="AO19" s="320"/>
      <c r="AP19" s="320">
        <f>'[1]2017'!$E$23</f>
        <v>7396</v>
      </c>
      <c r="AQ19" s="320"/>
      <c r="AR19" s="320">
        <f>'[1]2017'!$E$24</f>
        <v>7799</v>
      </c>
      <c r="AS19" s="320"/>
      <c r="AT19" s="320">
        <f>'[1]2017'!$E$25</f>
        <v>8203</v>
      </c>
      <c r="AU19" s="320"/>
      <c r="AV19" s="320">
        <f>'[1]2017'!$E$26</f>
        <v>8376</v>
      </c>
      <c r="AW19" s="320"/>
      <c r="AX19" s="320">
        <f>'[1]2017'!$E$27</f>
        <v>8664</v>
      </c>
      <c r="AY19" s="320"/>
      <c r="AZ19" s="320"/>
      <c r="BA19" s="320"/>
    </row>
    <row r="20" spans="1:53" ht="53.25" customHeight="1">
      <c r="A20" s="321" t="s">
        <v>459</v>
      </c>
      <c r="B20" s="322">
        <f>B21+B22</f>
        <v>0</v>
      </c>
      <c r="C20" s="322">
        <f aca="true" t="shared" si="2" ref="C20:BA20">C21+C22</f>
        <v>0</v>
      </c>
      <c r="D20" s="322">
        <f t="shared" si="2"/>
        <v>0</v>
      </c>
      <c r="E20" s="322">
        <f t="shared" si="2"/>
        <v>0</v>
      </c>
      <c r="F20" s="322">
        <f t="shared" si="2"/>
        <v>0</v>
      </c>
      <c r="G20" s="322">
        <f t="shared" si="2"/>
        <v>0</v>
      </c>
      <c r="H20" s="322">
        <f t="shared" si="2"/>
        <v>0</v>
      </c>
      <c r="I20" s="322">
        <f t="shared" si="2"/>
        <v>0</v>
      </c>
      <c r="J20" s="322">
        <f t="shared" si="2"/>
        <v>0</v>
      </c>
      <c r="K20" s="322">
        <f t="shared" si="2"/>
        <v>0</v>
      </c>
      <c r="L20" s="322">
        <f t="shared" si="2"/>
        <v>0</v>
      </c>
      <c r="M20" s="322">
        <f t="shared" si="2"/>
        <v>0</v>
      </c>
      <c r="N20" s="322">
        <f t="shared" si="2"/>
        <v>0</v>
      </c>
      <c r="O20" s="322">
        <f t="shared" si="2"/>
        <v>0</v>
      </c>
      <c r="P20" s="322">
        <f t="shared" si="2"/>
        <v>0</v>
      </c>
      <c r="Q20" s="322">
        <f t="shared" si="2"/>
        <v>0</v>
      </c>
      <c r="R20" s="322">
        <f t="shared" si="2"/>
        <v>0</v>
      </c>
      <c r="S20" s="322">
        <f t="shared" si="2"/>
        <v>0</v>
      </c>
      <c r="T20" s="322">
        <f t="shared" si="2"/>
        <v>0</v>
      </c>
      <c r="U20" s="322">
        <f t="shared" si="2"/>
        <v>0</v>
      </c>
      <c r="V20" s="322">
        <f t="shared" si="2"/>
        <v>0</v>
      </c>
      <c r="W20" s="322">
        <f t="shared" si="2"/>
        <v>0</v>
      </c>
      <c r="X20" s="322">
        <f t="shared" si="2"/>
        <v>0</v>
      </c>
      <c r="Y20" s="322">
        <f t="shared" si="2"/>
        <v>0</v>
      </c>
      <c r="Z20" s="322">
        <f t="shared" si="2"/>
        <v>0</v>
      </c>
      <c r="AA20" s="322">
        <f t="shared" si="2"/>
        <v>0</v>
      </c>
      <c r="AB20" s="322">
        <f t="shared" si="2"/>
        <v>0</v>
      </c>
      <c r="AC20" s="322">
        <f t="shared" si="2"/>
        <v>0</v>
      </c>
      <c r="AD20" s="322">
        <f t="shared" si="2"/>
        <v>0</v>
      </c>
      <c r="AE20" s="322">
        <f t="shared" si="2"/>
        <v>0</v>
      </c>
      <c r="AF20" s="322">
        <f t="shared" si="2"/>
        <v>0</v>
      </c>
      <c r="AG20" s="322">
        <f t="shared" si="2"/>
        <v>0</v>
      </c>
      <c r="AH20" s="322">
        <f t="shared" si="2"/>
        <v>0</v>
      </c>
      <c r="AI20" s="322">
        <f t="shared" si="2"/>
        <v>0</v>
      </c>
      <c r="AJ20" s="322">
        <f t="shared" si="2"/>
        <v>0</v>
      </c>
      <c r="AK20" s="322">
        <f t="shared" si="2"/>
        <v>0</v>
      </c>
      <c r="AL20" s="322">
        <f t="shared" si="2"/>
        <v>0</v>
      </c>
      <c r="AM20" s="322">
        <f t="shared" si="2"/>
        <v>0</v>
      </c>
      <c r="AN20" s="322">
        <f t="shared" si="2"/>
        <v>0</v>
      </c>
      <c r="AO20" s="322">
        <f t="shared" si="2"/>
        <v>0</v>
      </c>
      <c r="AP20" s="322">
        <f t="shared" si="2"/>
        <v>0</v>
      </c>
      <c r="AQ20" s="322">
        <f t="shared" si="2"/>
        <v>0</v>
      </c>
      <c r="AR20" s="322">
        <f t="shared" si="2"/>
        <v>0</v>
      </c>
      <c r="AS20" s="322">
        <f t="shared" si="2"/>
        <v>0</v>
      </c>
      <c r="AT20" s="322">
        <f t="shared" si="2"/>
        <v>0</v>
      </c>
      <c r="AU20" s="322">
        <f t="shared" si="2"/>
        <v>0</v>
      </c>
      <c r="AV20" s="322">
        <f t="shared" si="2"/>
        <v>0</v>
      </c>
      <c r="AW20" s="322">
        <f t="shared" si="2"/>
        <v>0</v>
      </c>
      <c r="AX20" s="322">
        <f t="shared" si="2"/>
        <v>0</v>
      </c>
      <c r="AY20" s="322">
        <f t="shared" si="2"/>
        <v>0</v>
      </c>
      <c r="AZ20" s="322">
        <f t="shared" si="2"/>
        <v>0</v>
      </c>
      <c r="BA20" s="322">
        <f t="shared" si="2"/>
        <v>0</v>
      </c>
    </row>
    <row r="21" spans="1:53" ht="13.5">
      <c r="A21" s="325" t="s">
        <v>265</v>
      </c>
      <c r="B21" s="324"/>
      <c r="C21" s="322">
        <f>B21*B19*12</f>
        <v>0</v>
      </c>
      <c r="D21" s="324"/>
      <c r="E21" s="322">
        <f>D21*D19*12</f>
        <v>0</v>
      </c>
      <c r="F21" s="324"/>
      <c r="G21" s="322">
        <f>F21*F19*12</f>
        <v>0</v>
      </c>
      <c r="H21" s="324"/>
      <c r="I21" s="322">
        <f>H21*H19*12</f>
        <v>0</v>
      </c>
      <c r="J21" s="324"/>
      <c r="K21" s="322">
        <f>J21*J19*12</f>
        <v>0</v>
      </c>
      <c r="L21" s="324"/>
      <c r="M21" s="322">
        <f>L21*L19*12</f>
        <v>0</v>
      </c>
      <c r="N21" s="324"/>
      <c r="O21" s="322">
        <f>N21*N19*12</f>
        <v>0</v>
      </c>
      <c r="P21" s="324"/>
      <c r="Q21" s="322">
        <f>P21*P19*12</f>
        <v>0</v>
      </c>
      <c r="R21" s="324"/>
      <c r="S21" s="322">
        <f>R21*R19*12</f>
        <v>0</v>
      </c>
      <c r="T21" s="324"/>
      <c r="U21" s="322">
        <f>T21*T19*12</f>
        <v>0</v>
      </c>
      <c r="V21" s="324"/>
      <c r="W21" s="322">
        <f>V21*V19*12</f>
        <v>0</v>
      </c>
      <c r="X21" s="324"/>
      <c r="Y21" s="322">
        <f>X21*X19*12</f>
        <v>0</v>
      </c>
      <c r="Z21" s="324"/>
      <c r="AA21" s="322">
        <f>Z21*Z19*12</f>
        <v>0</v>
      </c>
      <c r="AB21" s="324"/>
      <c r="AC21" s="322">
        <f>AB21*AB19*12</f>
        <v>0</v>
      </c>
      <c r="AD21" s="324"/>
      <c r="AE21" s="322">
        <f>AD21*AD19*12</f>
        <v>0</v>
      </c>
      <c r="AF21" s="324"/>
      <c r="AG21" s="322">
        <f>AF21*AF19*12</f>
        <v>0</v>
      </c>
      <c r="AH21" s="324"/>
      <c r="AI21" s="322">
        <f>AH21*AH19*12</f>
        <v>0</v>
      </c>
      <c r="AJ21" s="324"/>
      <c r="AK21" s="322">
        <f>AJ21*AJ19*12</f>
        <v>0</v>
      </c>
      <c r="AL21" s="324"/>
      <c r="AM21" s="322">
        <f>AL21*AL19*12</f>
        <v>0</v>
      </c>
      <c r="AN21" s="324"/>
      <c r="AO21" s="322">
        <f>AN21*AN19*12</f>
        <v>0</v>
      </c>
      <c r="AP21" s="324"/>
      <c r="AQ21" s="322">
        <f>AP21*AP19*12</f>
        <v>0</v>
      </c>
      <c r="AR21" s="324"/>
      <c r="AS21" s="322">
        <f>AR21*AR19*12</f>
        <v>0</v>
      </c>
      <c r="AT21" s="324"/>
      <c r="AU21" s="322">
        <f>AT21*AT19*12</f>
        <v>0</v>
      </c>
      <c r="AV21" s="324"/>
      <c r="AW21" s="322">
        <f>AV21*AV19*12</f>
        <v>0</v>
      </c>
      <c r="AX21" s="324"/>
      <c r="AY21" s="322">
        <f>AX21*AX19*12</f>
        <v>0</v>
      </c>
      <c r="AZ21" s="322">
        <f>B21+D21+F21+H21+J21+L21+N21+P21+R21+T21+V21+X21+Z21+AB21+AD21+AF21+AH21+AJ21+AL21+AN21+AP21+AR21+AT21+AV21+AX21</f>
        <v>0</v>
      </c>
      <c r="BA21" s="322">
        <f>ROUND(C21+E21+G21+I21+K21+M21+O21+Q21+S21+U21+W21+Y21+AA21+AC21+AE21+AG21+AI21+AK21+AM21+AO21+AQ21+AS21+AU21+AW21+AY21,0)</f>
        <v>0</v>
      </c>
    </row>
    <row r="22" spans="1:53" ht="13.5">
      <c r="A22" s="325" t="s">
        <v>266</v>
      </c>
      <c r="B22" s="324"/>
      <c r="C22" s="322">
        <f>B22*B19*12</f>
        <v>0</v>
      </c>
      <c r="D22" s="324"/>
      <c r="E22" s="322">
        <f>D22*D19*12</f>
        <v>0</v>
      </c>
      <c r="F22" s="324"/>
      <c r="G22" s="322">
        <f>F22*F19*12</f>
        <v>0</v>
      </c>
      <c r="H22" s="324"/>
      <c r="I22" s="322">
        <f>H22*H19*12</f>
        <v>0</v>
      </c>
      <c r="J22" s="324"/>
      <c r="K22" s="322">
        <f>J22*J19*12</f>
        <v>0</v>
      </c>
      <c r="L22" s="324"/>
      <c r="M22" s="322">
        <f>L22*L19*12</f>
        <v>0</v>
      </c>
      <c r="N22" s="324"/>
      <c r="O22" s="322">
        <f>N22*N19*12</f>
        <v>0</v>
      </c>
      <c r="P22" s="324"/>
      <c r="Q22" s="322">
        <f>P22*P19*12</f>
        <v>0</v>
      </c>
      <c r="R22" s="324"/>
      <c r="S22" s="322">
        <f>R22*R19*12</f>
        <v>0</v>
      </c>
      <c r="T22" s="324"/>
      <c r="U22" s="322">
        <f>T22*T19*12</f>
        <v>0</v>
      </c>
      <c r="V22" s="324"/>
      <c r="W22" s="322">
        <f>V22*V19*12</f>
        <v>0</v>
      </c>
      <c r="X22" s="324"/>
      <c r="Y22" s="322">
        <f>X22*X19*12</f>
        <v>0</v>
      </c>
      <c r="Z22" s="324"/>
      <c r="AA22" s="322">
        <f>Z22*Z19*12</f>
        <v>0</v>
      </c>
      <c r="AB22" s="324"/>
      <c r="AC22" s="322">
        <f>AB22*AB19*12</f>
        <v>0</v>
      </c>
      <c r="AD22" s="324"/>
      <c r="AE22" s="322">
        <f>AD22*AD19*12</f>
        <v>0</v>
      </c>
      <c r="AF22" s="324"/>
      <c r="AG22" s="322">
        <f>AF22*AF19*12</f>
        <v>0</v>
      </c>
      <c r="AH22" s="324"/>
      <c r="AI22" s="322">
        <f>AH22*AH19*12</f>
        <v>0</v>
      </c>
      <c r="AJ22" s="324"/>
      <c r="AK22" s="322">
        <f>AJ22*AJ19*12</f>
        <v>0</v>
      </c>
      <c r="AL22" s="324"/>
      <c r="AM22" s="322">
        <f>AL22*AL19*12</f>
        <v>0</v>
      </c>
      <c r="AN22" s="324"/>
      <c r="AO22" s="322">
        <f>AN22*AN19*12</f>
        <v>0</v>
      </c>
      <c r="AP22" s="324"/>
      <c r="AQ22" s="322">
        <f>AP22*AP19*12</f>
        <v>0</v>
      </c>
      <c r="AR22" s="324"/>
      <c r="AS22" s="322">
        <f>AR22*AR19*12</f>
        <v>0</v>
      </c>
      <c r="AT22" s="324"/>
      <c r="AU22" s="322">
        <f>AT22*AT19*12</f>
        <v>0</v>
      </c>
      <c r="AV22" s="324"/>
      <c r="AW22" s="322">
        <f>AV22*AV19*12</f>
        <v>0</v>
      </c>
      <c r="AX22" s="324"/>
      <c r="AY22" s="322">
        <f>AX22*AX19*12</f>
        <v>0</v>
      </c>
      <c r="AZ22" s="322">
        <f>B22+D22+F22+H22+J22+L22+N22+P22+R22+T22+V22+X22+Z22+AB22+AD22+AF22+AH22+AJ22+AL22+AN22+AP22+AR22+AT22+AV22+AX22</f>
        <v>0</v>
      </c>
      <c r="BA22" s="322">
        <f>ROUND(C22+E22+G22+I22+K22+M22+O22+Q22+S22+U22+W22+Y22+AA22+AC22+AE22+AG22+AI22+AK22+AM22+AO22+AQ22+AS22+AU22+AW22+AY22,0)</f>
        <v>0</v>
      </c>
    </row>
  </sheetData>
  <sheetProtection/>
  <mergeCells count="29">
    <mergeCell ref="AX7:AY7"/>
    <mergeCell ref="AZ7:BA7"/>
    <mergeCell ref="AL7:AM7"/>
    <mergeCell ref="AN7:AO7"/>
    <mergeCell ref="AP7:AQ7"/>
    <mergeCell ref="AR7:AS7"/>
    <mergeCell ref="AT7:AU7"/>
    <mergeCell ref="AV7:AW7"/>
    <mergeCell ref="Z7:AA7"/>
    <mergeCell ref="AB7:AC7"/>
    <mergeCell ref="AD7:AE7"/>
    <mergeCell ref="AF7:AG7"/>
    <mergeCell ref="AH7:AI7"/>
    <mergeCell ref="AJ7:AK7"/>
    <mergeCell ref="N7:O7"/>
    <mergeCell ref="P7:Q7"/>
    <mergeCell ref="R7:S7"/>
    <mergeCell ref="T7:U7"/>
    <mergeCell ref="V7:W7"/>
    <mergeCell ref="X7:Y7"/>
    <mergeCell ref="J1:K1"/>
    <mergeCell ref="A3:L3"/>
    <mergeCell ref="A7:A8"/>
    <mergeCell ref="B7:C7"/>
    <mergeCell ref="D7:E7"/>
    <mergeCell ref="F7:G7"/>
    <mergeCell ref="H7:I7"/>
    <mergeCell ref="J7:K7"/>
    <mergeCell ref="L7:M7"/>
  </mergeCells>
  <printOptions/>
  <pageMargins left="0.24" right="0.24" top="0.39"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BA16"/>
  <sheetViews>
    <sheetView view="pageBreakPreview" zoomScale="60" zoomScalePageLayoutView="0" workbookViewId="0" topLeftCell="I1">
      <selection activeCell="AF9" sqref="AF9"/>
    </sheetView>
  </sheetViews>
  <sheetFormatPr defaultColWidth="9.140625" defaultRowHeight="12.75"/>
  <cols>
    <col min="1" max="1" width="30.28125" style="313" customWidth="1"/>
    <col min="2" max="2" width="11.7109375" style="313" customWidth="1"/>
    <col min="3" max="3" width="15.140625" style="313" customWidth="1"/>
    <col min="4" max="4" width="11.7109375" style="313" customWidth="1"/>
    <col min="5" max="5" width="14.57421875" style="313" customWidth="1"/>
    <col min="6" max="6" width="11.421875" style="313" customWidth="1"/>
    <col min="7" max="7" width="13.28125" style="313" customWidth="1"/>
    <col min="8" max="8" width="10.57421875" style="313" customWidth="1"/>
    <col min="9" max="9" width="14.28125" style="313" customWidth="1"/>
    <col min="10" max="10" width="10.7109375" style="313" customWidth="1"/>
    <col min="11" max="11" width="15.8515625" style="313" customWidth="1"/>
    <col min="12" max="12" width="10.7109375" style="313" customWidth="1"/>
    <col min="13" max="13" width="14.7109375" style="313" customWidth="1"/>
    <col min="14" max="14" width="10.421875" style="313" customWidth="1"/>
    <col min="15" max="15" width="13.00390625" style="313" customWidth="1"/>
    <col min="16" max="16" width="10.421875" style="313" customWidth="1"/>
    <col min="17" max="17" width="15.28125" style="313" customWidth="1"/>
    <col min="18" max="18" width="12.7109375" style="313" customWidth="1"/>
    <col min="19" max="20" width="13.57421875" style="313" customWidth="1"/>
    <col min="21" max="21" width="14.00390625" style="313" customWidth="1"/>
    <col min="22" max="22" width="10.421875" style="313" customWidth="1"/>
    <col min="23" max="23" width="15.7109375" style="313" customWidth="1"/>
    <col min="24" max="24" width="10.7109375" style="313" customWidth="1"/>
    <col min="25" max="25" width="17.00390625" style="313" customWidth="1"/>
    <col min="26" max="26" width="11.8515625" style="313" customWidth="1"/>
    <col min="27" max="27" width="15.57421875" style="313" customWidth="1"/>
    <col min="28" max="28" width="10.57421875" style="313" customWidth="1"/>
    <col min="29" max="29" width="17.421875" style="313" customWidth="1"/>
    <col min="30" max="30" width="13.00390625" style="313" customWidth="1"/>
    <col min="31" max="31" width="14.57421875" style="313" customWidth="1"/>
    <col min="32" max="32" width="11.140625" style="313" customWidth="1"/>
    <col min="33" max="33" width="15.140625" style="313" customWidth="1"/>
    <col min="34" max="34" width="10.57421875" style="313" customWidth="1"/>
    <col min="35" max="35" width="12.28125" style="313" customWidth="1"/>
    <col min="36" max="36" width="10.7109375" style="313" customWidth="1"/>
    <col min="37" max="37" width="12.8515625" style="313" customWidth="1"/>
    <col min="38" max="38" width="10.140625" style="313" customWidth="1"/>
    <col min="39" max="39" width="13.8515625" style="313" customWidth="1"/>
    <col min="40" max="40" width="10.7109375" style="313" customWidth="1"/>
    <col min="41" max="41" width="14.28125" style="313" customWidth="1"/>
    <col min="42" max="42" width="11.8515625" style="313" customWidth="1"/>
    <col min="43" max="43" width="13.00390625" style="313" customWidth="1"/>
    <col min="44" max="44" width="11.57421875" style="313" customWidth="1"/>
    <col min="45" max="45" width="14.8515625" style="313" customWidth="1"/>
    <col min="46" max="46" width="10.57421875" style="313" customWidth="1"/>
    <col min="47" max="47" width="11.421875" style="313" customWidth="1"/>
    <col min="48" max="48" width="10.421875" style="313" customWidth="1"/>
    <col min="49" max="49" width="11.7109375" style="313" customWidth="1"/>
    <col min="50" max="50" width="10.7109375" style="313" customWidth="1"/>
    <col min="51" max="52" width="11.421875" style="313" customWidth="1"/>
    <col min="53" max="53" width="17.28125" style="313" customWidth="1"/>
    <col min="54" max="54" width="12.00390625" style="313" customWidth="1"/>
    <col min="55" max="55" width="16.8515625" style="314" customWidth="1"/>
    <col min="56" max="56" width="13.28125" style="315" customWidth="1"/>
    <col min="57" max="57" width="11.421875" style="315" customWidth="1"/>
    <col min="58" max="16384" width="9.140625" style="313" customWidth="1"/>
  </cols>
  <sheetData>
    <row r="1" spans="10:11" ht="15.75">
      <c r="J1" s="548" t="s">
        <v>462</v>
      </c>
      <c r="K1" s="548"/>
    </row>
    <row r="3" spans="1:12" ht="18.75">
      <c r="A3" s="549" t="s">
        <v>463</v>
      </c>
      <c r="B3" s="549"/>
      <c r="C3" s="549"/>
      <c r="D3" s="549"/>
      <c r="E3" s="549"/>
      <c r="F3" s="549"/>
      <c r="G3" s="549"/>
      <c r="H3" s="549"/>
      <c r="I3" s="549"/>
      <c r="J3" s="549"/>
      <c r="K3" s="549"/>
      <c r="L3" s="549"/>
    </row>
    <row r="5" spans="10:11" ht="15.75">
      <c r="J5" s="316"/>
      <c r="K5" s="316"/>
    </row>
    <row r="7" spans="1:53" s="317" customFormat="1" ht="30" customHeight="1">
      <c r="A7" s="550" t="s">
        <v>464</v>
      </c>
      <c r="B7" s="551" t="s">
        <v>471</v>
      </c>
      <c r="C7" s="551"/>
      <c r="D7" s="551" t="s">
        <v>472</v>
      </c>
      <c r="E7" s="551"/>
      <c r="F7" s="551" t="s">
        <v>473</v>
      </c>
      <c r="G7" s="551"/>
      <c r="H7" s="551" t="s">
        <v>474</v>
      </c>
      <c r="I7" s="551"/>
      <c r="J7" s="551" t="s">
        <v>475</v>
      </c>
      <c r="K7" s="551"/>
      <c r="L7" s="551" t="s">
        <v>476</v>
      </c>
      <c r="M7" s="551"/>
      <c r="N7" s="551" t="s">
        <v>477</v>
      </c>
      <c r="O7" s="551"/>
      <c r="P7" s="551" t="s">
        <v>478</v>
      </c>
      <c r="Q7" s="551"/>
      <c r="R7" s="551" t="s">
        <v>479</v>
      </c>
      <c r="S7" s="551"/>
      <c r="T7" s="551" t="s">
        <v>480</v>
      </c>
      <c r="U7" s="551"/>
      <c r="V7" s="551" t="s">
        <v>481</v>
      </c>
      <c r="W7" s="551"/>
      <c r="X7" s="551" t="s">
        <v>482</v>
      </c>
      <c r="Y7" s="551"/>
      <c r="Z7" s="551" t="s">
        <v>483</v>
      </c>
      <c r="AA7" s="551"/>
      <c r="AB7" s="551" t="s">
        <v>484</v>
      </c>
      <c r="AC7" s="551"/>
      <c r="AD7" s="551" t="s">
        <v>485</v>
      </c>
      <c r="AE7" s="551"/>
      <c r="AF7" s="551" t="s">
        <v>486</v>
      </c>
      <c r="AG7" s="551"/>
      <c r="AH7" s="551" t="s">
        <v>487</v>
      </c>
      <c r="AI7" s="551"/>
      <c r="AJ7" s="551" t="s">
        <v>488</v>
      </c>
      <c r="AK7" s="551"/>
      <c r="AL7" s="551" t="s">
        <v>489</v>
      </c>
      <c r="AM7" s="551"/>
      <c r="AN7" s="551" t="s">
        <v>490</v>
      </c>
      <c r="AO7" s="551"/>
      <c r="AP7" s="551" t="s">
        <v>491</v>
      </c>
      <c r="AQ7" s="551"/>
      <c r="AR7" s="551" t="s">
        <v>492</v>
      </c>
      <c r="AS7" s="551"/>
      <c r="AT7" s="551" t="s">
        <v>493</v>
      </c>
      <c r="AU7" s="551"/>
      <c r="AV7" s="551" t="s">
        <v>494</v>
      </c>
      <c r="AW7" s="551"/>
      <c r="AX7" s="551" t="s">
        <v>495</v>
      </c>
      <c r="AY7" s="551"/>
      <c r="AZ7" s="551" t="s">
        <v>363</v>
      </c>
      <c r="BA7" s="551"/>
    </row>
    <row r="8" spans="1:53" s="317" customFormat="1" ht="42.75">
      <c r="A8" s="550"/>
      <c r="B8" s="318" t="s">
        <v>465</v>
      </c>
      <c r="C8" s="318" t="s">
        <v>466</v>
      </c>
      <c r="D8" s="318" t="s">
        <v>465</v>
      </c>
      <c r="E8" s="318" t="s">
        <v>466</v>
      </c>
      <c r="F8" s="318" t="s">
        <v>465</v>
      </c>
      <c r="G8" s="318" t="s">
        <v>466</v>
      </c>
      <c r="H8" s="318" t="s">
        <v>465</v>
      </c>
      <c r="I8" s="318" t="s">
        <v>466</v>
      </c>
      <c r="J8" s="318" t="s">
        <v>465</v>
      </c>
      <c r="K8" s="318" t="s">
        <v>466</v>
      </c>
      <c r="L8" s="318" t="s">
        <v>465</v>
      </c>
      <c r="M8" s="318" t="s">
        <v>466</v>
      </c>
      <c r="N8" s="318" t="s">
        <v>465</v>
      </c>
      <c r="O8" s="318" t="s">
        <v>466</v>
      </c>
      <c r="P8" s="318" t="s">
        <v>465</v>
      </c>
      <c r="Q8" s="318" t="s">
        <v>466</v>
      </c>
      <c r="R8" s="318" t="s">
        <v>465</v>
      </c>
      <c r="S8" s="318" t="s">
        <v>466</v>
      </c>
      <c r="T8" s="318" t="s">
        <v>465</v>
      </c>
      <c r="U8" s="318" t="s">
        <v>466</v>
      </c>
      <c r="V8" s="318" t="s">
        <v>465</v>
      </c>
      <c r="W8" s="318" t="s">
        <v>466</v>
      </c>
      <c r="X8" s="318" t="s">
        <v>465</v>
      </c>
      <c r="Y8" s="318" t="s">
        <v>466</v>
      </c>
      <c r="Z8" s="318" t="s">
        <v>465</v>
      </c>
      <c r="AA8" s="318" t="s">
        <v>466</v>
      </c>
      <c r="AB8" s="318" t="s">
        <v>465</v>
      </c>
      <c r="AC8" s="318" t="s">
        <v>466</v>
      </c>
      <c r="AD8" s="318" t="s">
        <v>465</v>
      </c>
      <c r="AE8" s="318" t="s">
        <v>466</v>
      </c>
      <c r="AF8" s="318" t="s">
        <v>465</v>
      </c>
      <c r="AG8" s="318" t="s">
        <v>466</v>
      </c>
      <c r="AH8" s="318" t="s">
        <v>465</v>
      </c>
      <c r="AI8" s="318" t="s">
        <v>466</v>
      </c>
      <c r="AJ8" s="318" t="s">
        <v>465</v>
      </c>
      <c r="AK8" s="318" t="s">
        <v>466</v>
      </c>
      <c r="AL8" s="318" t="s">
        <v>465</v>
      </c>
      <c r="AM8" s="318" t="s">
        <v>466</v>
      </c>
      <c r="AN8" s="318" t="s">
        <v>465</v>
      </c>
      <c r="AO8" s="318" t="s">
        <v>466</v>
      </c>
      <c r="AP8" s="318" t="s">
        <v>465</v>
      </c>
      <c r="AQ8" s="318" t="s">
        <v>466</v>
      </c>
      <c r="AR8" s="318" t="s">
        <v>465</v>
      </c>
      <c r="AS8" s="318" t="s">
        <v>466</v>
      </c>
      <c r="AT8" s="318" t="s">
        <v>465</v>
      </c>
      <c r="AU8" s="318" t="s">
        <v>466</v>
      </c>
      <c r="AV8" s="318" t="s">
        <v>465</v>
      </c>
      <c r="AW8" s="318" t="s">
        <v>466</v>
      </c>
      <c r="AX8" s="318" t="s">
        <v>465</v>
      </c>
      <c r="AY8" s="318" t="s">
        <v>466</v>
      </c>
      <c r="AZ8" s="318" t="s">
        <v>465</v>
      </c>
      <c r="BA8" s="318" t="s">
        <v>466</v>
      </c>
    </row>
    <row r="9" spans="1:53" s="312" customFormat="1" ht="14.25">
      <c r="A9" s="310"/>
      <c r="B9" s="311">
        <f>'[1]2017'!$E$3</f>
        <v>1921</v>
      </c>
      <c r="C9" s="311"/>
      <c r="D9" s="311">
        <f>'[1]2017'!$E$4</f>
        <v>2094</v>
      </c>
      <c r="E9" s="311"/>
      <c r="F9" s="311">
        <f>'[1]2017'!$E$5</f>
        <v>2267</v>
      </c>
      <c r="G9" s="311"/>
      <c r="H9" s="311">
        <f>'[1]2017'!$E$6</f>
        <v>2440</v>
      </c>
      <c r="I9" s="311"/>
      <c r="J9" s="311">
        <f>'[1]2017'!$E$7</f>
        <v>2613</v>
      </c>
      <c r="K9" s="311"/>
      <c r="L9" s="311">
        <f>'[1]2017'!$E$8</f>
        <v>2785</v>
      </c>
      <c r="M9" s="311"/>
      <c r="N9" s="311">
        <f>'[1]2017'!$E$9</f>
        <v>2958</v>
      </c>
      <c r="O9" s="311"/>
      <c r="P9" s="311">
        <f>'[1]2017'!$E$10</f>
        <v>3150</v>
      </c>
      <c r="Q9" s="311"/>
      <c r="R9" s="311">
        <f>'[1]2017'!$E$11</f>
        <v>3323</v>
      </c>
      <c r="S9" s="311"/>
      <c r="T9" s="311">
        <f>'[1]2017'!$E$12</f>
        <v>3496</v>
      </c>
      <c r="U9" s="311"/>
      <c r="V9" s="311">
        <f>'[1]2017'!$E$13</f>
        <v>3784</v>
      </c>
      <c r="W9" s="311"/>
      <c r="X9" s="311">
        <f>'[1]2017'!$E$14</f>
        <v>4073</v>
      </c>
      <c r="Y9" s="311"/>
      <c r="Z9" s="311">
        <f>'[1]2017'!$E$15</f>
        <v>4361</v>
      </c>
      <c r="AA9" s="311"/>
      <c r="AB9" s="311">
        <f>'[1]2017'!$E$16</f>
        <v>4649</v>
      </c>
      <c r="AC9" s="311"/>
      <c r="AD9" s="311">
        <f>'[1]2017'!$E$17</f>
        <v>4956</v>
      </c>
      <c r="AE9" s="311"/>
      <c r="AF9" s="311">
        <f>'[1]2017'!$E$18</f>
        <v>5360</v>
      </c>
      <c r="AG9" s="311"/>
      <c r="AH9" s="311">
        <f>'[1]2017'!$E$19</f>
        <v>5763</v>
      </c>
      <c r="AI9" s="311"/>
      <c r="AJ9" s="311">
        <f>'[1]2017'!$E$20</f>
        <v>6166</v>
      </c>
      <c r="AK9" s="311"/>
      <c r="AL9" s="311">
        <f>'[1]2017'!$E$21</f>
        <v>6570</v>
      </c>
      <c r="AM9" s="311"/>
      <c r="AN9" s="311">
        <f>'[1]2017'!$E$22</f>
        <v>6992</v>
      </c>
      <c r="AO9" s="311"/>
      <c r="AP9" s="311">
        <f>'[1]2017'!$E$23</f>
        <v>7396</v>
      </c>
      <c r="AQ9" s="311"/>
      <c r="AR9" s="311">
        <f>'[1]2017'!$E$24</f>
        <v>7799</v>
      </c>
      <c r="AS9" s="311"/>
      <c r="AT9" s="311">
        <f>'[1]2017'!$E$25</f>
        <v>8203</v>
      </c>
      <c r="AU9" s="311"/>
      <c r="AV9" s="311">
        <f>'[1]2017'!$E$26</f>
        <v>8376</v>
      </c>
      <c r="AW9" s="311"/>
      <c r="AX9" s="311">
        <f>'[1]2017'!$E$27</f>
        <v>8664</v>
      </c>
      <c r="AY9" s="311"/>
      <c r="AZ9" s="311"/>
      <c r="BA9" s="311"/>
    </row>
    <row r="10" spans="1:53" s="312" customFormat="1" ht="44.25" customHeight="1">
      <c r="A10" s="326"/>
      <c r="B10" s="327">
        <f aca="true" t="shared" si="0" ref="B10:BA10">B11+B12+B13+B14+B15+B16</f>
        <v>0</v>
      </c>
      <c r="C10" s="327">
        <f t="shared" si="0"/>
        <v>0</v>
      </c>
      <c r="D10" s="327">
        <f t="shared" si="0"/>
        <v>0</v>
      </c>
      <c r="E10" s="327">
        <f t="shared" si="0"/>
        <v>0</v>
      </c>
      <c r="F10" s="327">
        <f t="shared" si="0"/>
        <v>0</v>
      </c>
      <c r="G10" s="327">
        <f t="shared" si="0"/>
        <v>0</v>
      </c>
      <c r="H10" s="327">
        <f t="shared" si="0"/>
        <v>0</v>
      </c>
      <c r="I10" s="327">
        <f t="shared" si="0"/>
        <v>0</v>
      </c>
      <c r="J10" s="327">
        <f t="shared" si="0"/>
        <v>0</v>
      </c>
      <c r="K10" s="327">
        <f t="shared" si="0"/>
        <v>0</v>
      </c>
      <c r="L10" s="327">
        <f t="shared" si="0"/>
        <v>0</v>
      </c>
      <c r="M10" s="327">
        <f t="shared" si="0"/>
        <v>0</v>
      </c>
      <c r="N10" s="327">
        <f t="shared" si="0"/>
        <v>0</v>
      </c>
      <c r="O10" s="327">
        <f t="shared" si="0"/>
        <v>0</v>
      </c>
      <c r="P10" s="327">
        <f t="shared" si="0"/>
        <v>0</v>
      </c>
      <c r="Q10" s="327">
        <f t="shared" si="0"/>
        <v>0</v>
      </c>
      <c r="R10" s="327">
        <f t="shared" si="0"/>
        <v>0</v>
      </c>
      <c r="S10" s="327">
        <f t="shared" si="0"/>
        <v>0</v>
      </c>
      <c r="T10" s="327">
        <f t="shared" si="0"/>
        <v>0</v>
      </c>
      <c r="U10" s="327">
        <f t="shared" si="0"/>
        <v>0</v>
      </c>
      <c r="V10" s="327">
        <f t="shared" si="0"/>
        <v>0</v>
      </c>
      <c r="W10" s="327">
        <f t="shared" si="0"/>
        <v>0</v>
      </c>
      <c r="X10" s="327">
        <f t="shared" si="0"/>
        <v>0</v>
      </c>
      <c r="Y10" s="327">
        <f t="shared" si="0"/>
        <v>0</v>
      </c>
      <c r="Z10" s="327">
        <f t="shared" si="0"/>
        <v>0</v>
      </c>
      <c r="AA10" s="327">
        <f t="shared" si="0"/>
        <v>0</v>
      </c>
      <c r="AB10" s="327">
        <f t="shared" si="0"/>
        <v>0</v>
      </c>
      <c r="AC10" s="327">
        <f t="shared" si="0"/>
        <v>0</v>
      </c>
      <c r="AD10" s="327">
        <f t="shared" si="0"/>
        <v>0</v>
      </c>
      <c r="AE10" s="327">
        <f t="shared" si="0"/>
        <v>0</v>
      </c>
      <c r="AF10" s="327">
        <f t="shared" si="0"/>
        <v>0</v>
      </c>
      <c r="AG10" s="327">
        <f t="shared" si="0"/>
        <v>0</v>
      </c>
      <c r="AH10" s="327">
        <f t="shared" si="0"/>
        <v>0</v>
      </c>
      <c r="AI10" s="327">
        <f t="shared" si="0"/>
        <v>0</v>
      </c>
      <c r="AJ10" s="327">
        <f t="shared" si="0"/>
        <v>0</v>
      </c>
      <c r="AK10" s="327">
        <f t="shared" si="0"/>
        <v>0</v>
      </c>
      <c r="AL10" s="327">
        <f t="shared" si="0"/>
        <v>0</v>
      </c>
      <c r="AM10" s="327">
        <f t="shared" si="0"/>
        <v>0</v>
      </c>
      <c r="AN10" s="327">
        <f t="shared" si="0"/>
        <v>0</v>
      </c>
      <c r="AO10" s="327">
        <f t="shared" si="0"/>
        <v>0</v>
      </c>
      <c r="AP10" s="327">
        <f t="shared" si="0"/>
        <v>0</v>
      </c>
      <c r="AQ10" s="327">
        <f t="shared" si="0"/>
        <v>0</v>
      </c>
      <c r="AR10" s="327">
        <f t="shared" si="0"/>
        <v>0</v>
      </c>
      <c r="AS10" s="327">
        <f t="shared" si="0"/>
        <v>0</v>
      </c>
      <c r="AT10" s="327">
        <f t="shared" si="0"/>
        <v>0</v>
      </c>
      <c r="AU10" s="327">
        <f t="shared" si="0"/>
        <v>0</v>
      </c>
      <c r="AV10" s="327">
        <f t="shared" si="0"/>
        <v>0</v>
      </c>
      <c r="AW10" s="327">
        <f t="shared" si="0"/>
        <v>0</v>
      </c>
      <c r="AX10" s="327">
        <f t="shared" si="0"/>
        <v>0</v>
      </c>
      <c r="AY10" s="327">
        <f t="shared" si="0"/>
        <v>0</v>
      </c>
      <c r="AZ10" s="327">
        <f t="shared" si="0"/>
        <v>0</v>
      </c>
      <c r="BA10" s="327">
        <f t="shared" si="0"/>
        <v>0</v>
      </c>
    </row>
    <row r="11" spans="1:53" s="331" customFormat="1" ht="34.5" customHeight="1">
      <c r="A11" s="328" t="s">
        <v>496</v>
      </c>
      <c r="B11" s="329"/>
      <c r="C11" s="330">
        <f>B9*B11*12</f>
        <v>0</v>
      </c>
      <c r="D11" s="329"/>
      <c r="E11" s="330">
        <f>D9*D11*12</f>
        <v>0</v>
      </c>
      <c r="F11" s="329"/>
      <c r="G11" s="330">
        <f>F9*F11*12</f>
        <v>0</v>
      </c>
      <c r="H11" s="329"/>
      <c r="I11" s="330">
        <f>H9*H11*12</f>
        <v>0</v>
      </c>
      <c r="J11" s="329"/>
      <c r="K11" s="330">
        <f>J9*J11*12</f>
        <v>0</v>
      </c>
      <c r="L11" s="329"/>
      <c r="M11" s="330">
        <f>L9*L11*12</f>
        <v>0</v>
      </c>
      <c r="N11" s="329"/>
      <c r="O11" s="330">
        <f>N9*N11*12</f>
        <v>0</v>
      </c>
      <c r="P11" s="329"/>
      <c r="Q11" s="330">
        <f>P9*P11*12</f>
        <v>0</v>
      </c>
      <c r="R11" s="329"/>
      <c r="S11" s="330">
        <f>R9*R11*12</f>
        <v>0</v>
      </c>
      <c r="T11" s="329"/>
      <c r="U11" s="330">
        <f>T9*T11*12</f>
        <v>0</v>
      </c>
      <c r="V11" s="329"/>
      <c r="W11" s="330">
        <f>V9*V11*12</f>
        <v>0</v>
      </c>
      <c r="X11" s="329"/>
      <c r="Y11" s="330">
        <f>X9*X11*12</f>
        <v>0</v>
      </c>
      <c r="Z11" s="329"/>
      <c r="AA11" s="330">
        <f>Z9*Z11*12</f>
        <v>0</v>
      </c>
      <c r="AB11" s="329"/>
      <c r="AC11" s="330">
        <f>AB9*AB11*12</f>
        <v>0</v>
      </c>
      <c r="AD11" s="329"/>
      <c r="AE11" s="330">
        <f>AD9*AD11*12</f>
        <v>0</v>
      </c>
      <c r="AF11" s="329"/>
      <c r="AG11" s="330">
        <f>AF9*AF11*12</f>
        <v>0</v>
      </c>
      <c r="AH11" s="329"/>
      <c r="AI11" s="330">
        <f>AH9*AH11*12</f>
        <v>0</v>
      </c>
      <c r="AJ11" s="329"/>
      <c r="AK11" s="330">
        <f>AJ9*AJ11*12</f>
        <v>0</v>
      </c>
      <c r="AL11" s="329"/>
      <c r="AM11" s="330">
        <f>AL9*AL11*12</f>
        <v>0</v>
      </c>
      <c r="AN11" s="329"/>
      <c r="AO11" s="330">
        <f>AN9*AN11*12</f>
        <v>0</v>
      </c>
      <c r="AP11" s="329"/>
      <c r="AQ11" s="330">
        <f>AP9*AP11*12</f>
        <v>0</v>
      </c>
      <c r="AR11" s="329"/>
      <c r="AS11" s="330">
        <f>AR9*AR11*12</f>
        <v>0</v>
      </c>
      <c r="AT11" s="329"/>
      <c r="AU11" s="330">
        <f>AT9*AT11*12</f>
        <v>0</v>
      </c>
      <c r="AV11" s="329"/>
      <c r="AW11" s="330">
        <f>AV9*AV11*12</f>
        <v>0</v>
      </c>
      <c r="AX11" s="329"/>
      <c r="AY11" s="330">
        <f>AX9*AX11*12</f>
        <v>0</v>
      </c>
      <c r="AZ11" s="330">
        <f aca="true" t="shared" si="1" ref="AZ11:AZ16">B11+D11+F11+H11+J11+L11+N11+P11+R11+T11+V11+X11+Z11+AB11+AD11+AF11+AH11+AJ11+AL11+AN11+AP11+AR11+AT11+AV11+AX11</f>
        <v>0</v>
      </c>
      <c r="BA11" s="330">
        <f aca="true" t="shared" si="2" ref="BA11:BA16">ROUND(C11+E11+G11+I11+K11+M11+O11+Q11+S11+U11+W11+Y11+AA11+AC11+AE11+AG11+AI11+AK11+AM11+AO11+AQ11+AS11+AU11+AW11+AY11,0)</f>
        <v>0</v>
      </c>
    </row>
    <row r="12" spans="1:53" s="331" customFormat="1" ht="16.5" customHeight="1">
      <c r="A12" s="328"/>
      <c r="B12" s="329"/>
      <c r="C12" s="330">
        <f>B12*B9*12</f>
        <v>0</v>
      </c>
      <c r="D12" s="329"/>
      <c r="E12" s="330">
        <f>D12*D9*12</f>
        <v>0</v>
      </c>
      <c r="F12" s="329"/>
      <c r="G12" s="330">
        <f>F12*F9*12</f>
        <v>0</v>
      </c>
      <c r="H12" s="329"/>
      <c r="I12" s="330">
        <f>H12*H9*12</f>
        <v>0</v>
      </c>
      <c r="J12" s="329"/>
      <c r="K12" s="330">
        <f>J12*J9*12</f>
        <v>0</v>
      </c>
      <c r="L12" s="329"/>
      <c r="M12" s="330">
        <f>L12*L9*12</f>
        <v>0</v>
      </c>
      <c r="N12" s="329"/>
      <c r="O12" s="330">
        <f>N12*N9*12</f>
        <v>0</v>
      </c>
      <c r="P12" s="329"/>
      <c r="Q12" s="330">
        <f>P12*P9*12</f>
        <v>0</v>
      </c>
      <c r="R12" s="329"/>
      <c r="S12" s="330">
        <f>R12*R9*12</f>
        <v>0</v>
      </c>
      <c r="T12" s="329"/>
      <c r="U12" s="330">
        <f>T12*T9*12</f>
        <v>0</v>
      </c>
      <c r="V12" s="329"/>
      <c r="W12" s="330">
        <f>V12*V9*12</f>
        <v>0</v>
      </c>
      <c r="X12" s="329"/>
      <c r="Y12" s="330">
        <f>X12*X9*12</f>
        <v>0</v>
      </c>
      <c r="Z12" s="329"/>
      <c r="AA12" s="330">
        <f>Z12*Z9*12</f>
        <v>0</v>
      </c>
      <c r="AB12" s="329"/>
      <c r="AC12" s="330">
        <f>AB12*AB9*12</f>
        <v>0</v>
      </c>
      <c r="AD12" s="329"/>
      <c r="AE12" s="330">
        <f>AD12*AD9*12</f>
        <v>0</v>
      </c>
      <c r="AF12" s="329"/>
      <c r="AG12" s="330">
        <f>AF12*AF9*12</f>
        <v>0</v>
      </c>
      <c r="AH12" s="329"/>
      <c r="AI12" s="330">
        <f>AH12*AH9*12</f>
        <v>0</v>
      </c>
      <c r="AJ12" s="329"/>
      <c r="AK12" s="330">
        <f>AJ12*AJ9*12</f>
        <v>0</v>
      </c>
      <c r="AL12" s="329"/>
      <c r="AM12" s="330">
        <f>AL12*AL9*12</f>
        <v>0</v>
      </c>
      <c r="AN12" s="329"/>
      <c r="AO12" s="330">
        <f>AN12*AN9*12</f>
        <v>0</v>
      </c>
      <c r="AP12" s="329"/>
      <c r="AQ12" s="330">
        <f>AP12*AP9*12</f>
        <v>0</v>
      </c>
      <c r="AR12" s="329"/>
      <c r="AS12" s="330">
        <f>AR12*AR9*12</f>
        <v>0</v>
      </c>
      <c r="AT12" s="329"/>
      <c r="AU12" s="330">
        <f>AT12*AT9*12</f>
        <v>0</v>
      </c>
      <c r="AV12" s="329"/>
      <c r="AW12" s="330">
        <f>AV12*AV9*12</f>
        <v>0</v>
      </c>
      <c r="AX12" s="329"/>
      <c r="AY12" s="330">
        <f>AX12*AX9*12</f>
        <v>0</v>
      </c>
      <c r="AZ12" s="330">
        <f t="shared" si="1"/>
        <v>0</v>
      </c>
      <c r="BA12" s="330">
        <f t="shared" si="2"/>
        <v>0</v>
      </c>
    </row>
    <row r="13" spans="1:53" s="331" customFormat="1" ht="16.5" customHeight="1">
      <c r="A13" s="328" t="s">
        <v>497</v>
      </c>
      <c r="B13" s="329"/>
      <c r="C13" s="330">
        <f>B13*B9*12</f>
        <v>0</v>
      </c>
      <c r="D13" s="329"/>
      <c r="E13" s="330">
        <f>D13*D9*12</f>
        <v>0</v>
      </c>
      <c r="F13" s="329"/>
      <c r="G13" s="330">
        <f>F13*F9*12</f>
        <v>0</v>
      </c>
      <c r="H13" s="329"/>
      <c r="I13" s="330">
        <f>H13*H9*12</f>
        <v>0</v>
      </c>
      <c r="J13" s="329"/>
      <c r="K13" s="330">
        <f>J13*J9*12</f>
        <v>0</v>
      </c>
      <c r="L13" s="329"/>
      <c r="M13" s="330">
        <f>L13*L9*12</f>
        <v>0</v>
      </c>
      <c r="N13" s="329"/>
      <c r="O13" s="330">
        <f>N13*N9*12</f>
        <v>0</v>
      </c>
      <c r="P13" s="329"/>
      <c r="Q13" s="330">
        <f>P13*P9*12</f>
        <v>0</v>
      </c>
      <c r="R13" s="329"/>
      <c r="S13" s="330">
        <f>R13*R9*12</f>
        <v>0</v>
      </c>
      <c r="T13" s="329"/>
      <c r="U13" s="330">
        <f>T13*T9*12</f>
        <v>0</v>
      </c>
      <c r="V13" s="329"/>
      <c r="W13" s="330">
        <f>V13*V9*12</f>
        <v>0</v>
      </c>
      <c r="X13" s="329"/>
      <c r="Y13" s="330">
        <f>X13*X9*12</f>
        <v>0</v>
      </c>
      <c r="Z13" s="329"/>
      <c r="AA13" s="330">
        <f>Z13*Z9*12</f>
        <v>0</v>
      </c>
      <c r="AB13" s="329"/>
      <c r="AC13" s="330">
        <f>AB13*AB9*12</f>
        <v>0</v>
      </c>
      <c r="AD13" s="329"/>
      <c r="AE13" s="330">
        <f>AD13*AD9*12</f>
        <v>0</v>
      </c>
      <c r="AF13" s="329"/>
      <c r="AG13" s="330">
        <f>AF13*AF9*12</f>
        <v>0</v>
      </c>
      <c r="AH13" s="329"/>
      <c r="AI13" s="330">
        <f>AH13*AH9*12</f>
        <v>0</v>
      </c>
      <c r="AJ13" s="329"/>
      <c r="AK13" s="330">
        <f>AJ13*AJ9*12</f>
        <v>0</v>
      </c>
      <c r="AL13" s="329"/>
      <c r="AM13" s="330">
        <f>AL13*AL9*12</f>
        <v>0</v>
      </c>
      <c r="AN13" s="329"/>
      <c r="AO13" s="330">
        <f>AN13*AN9*12</f>
        <v>0</v>
      </c>
      <c r="AP13" s="329"/>
      <c r="AQ13" s="330">
        <f>AP13*AP9*12</f>
        <v>0</v>
      </c>
      <c r="AR13" s="329"/>
      <c r="AS13" s="330">
        <f>AR13*AR9*12</f>
        <v>0</v>
      </c>
      <c r="AT13" s="329"/>
      <c r="AU13" s="330">
        <f>AT13*AT9*12</f>
        <v>0</v>
      </c>
      <c r="AV13" s="329"/>
      <c r="AW13" s="330">
        <f>AV13*AV9*12</f>
        <v>0</v>
      </c>
      <c r="AX13" s="329"/>
      <c r="AY13" s="330">
        <f>AX13*AX9*12</f>
        <v>0</v>
      </c>
      <c r="AZ13" s="330">
        <f t="shared" si="1"/>
        <v>0</v>
      </c>
      <c r="BA13" s="330">
        <f t="shared" si="2"/>
        <v>0</v>
      </c>
    </row>
    <row r="14" spans="1:53" s="331" customFormat="1" ht="16.5" customHeight="1">
      <c r="A14" s="328" t="s">
        <v>498</v>
      </c>
      <c r="B14" s="329"/>
      <c r="C14" s="330">
        <f>B14*B9*12</f>
        <v>0</v>
      </c>
      <c r="D14" s="329"/>
      <c r="E14" s="330">
        <f>D14*D9*12</f>
        <v>0</v>
      </c>
      <c r="F14" s="329"/>
      <c r="G14" s="330">
        <f>F14*F9*12</f>
        <v>0</v>
      </c>
      <c r="H14" s="329"/>
      <c r="I14" s="330">
        <f>H14*H9*12</f>
        <v>0</v>
      </c>
      <c r="J14" s="329"/>
      <c r="K14" s="330">
        <f>J14*J9*12</f>
        <v>0</v>
      </c>
      <c r="L14" s="329"/>
      <c r="M14" s="330">
        <f>L14*L9*12</f>
        <v>0</v>
      </c>
      <c r="N14" s="329"/>
      <c r="O14" s="330">
        <f>N14*N9*12</f>
        <v>0</v>
      </c>
      <c r="P14" s="329"/>
      <c r="Q14" s="330">
        <f>P14*P9*12</f>
        <v>0</v>
      </c>
      <c r="R14" s="329"/>
      <c r="S14" s="330">
        <f>R14*R9*12</f>
        <v>0</v>
      </c>
      <c r="T14" s="329"/>
      <c r="U14" s="330">
        <f>T14*T9*12</f>
        <v>0</v>
      </c>
      <c r="V14" s="329"/>
      <c r="W14" s="330">
        <f>V14*V9*12</f>
        <v>0</v>
      </c>
      <c r="X14" s="329"/>
      <c r="Y14" s="330">
        <f>X14*X9*12</f>
        <v>0</v>
      </c>
      <c r="Z14" s="329"/>
      <c r="AA14" s="330">
        <f>Z14*Z9*12</f>
        <v>0</v>
      </c>
      <c r="AB14" s="329"/>
      <c r="AC14" s="330">
        <f>AB14*AB9*12</f>
        <v>0</v>
      </c>
      <c r="AD14" s="329"/>
      <c r="AE14" s="330">
        <f>AD14*AD9*12</f>
        <v>0</v>
      </c>
      <c r="AF14" s="329"/>
      <c r="AG14" s="330">
        <f>AF14*AF9*12</f>
        <v>0</v>
      </c>
      <c r="AH14" s="329"/>
      <c r="AI14" s="330">
        <f>AH14*AH9*12</f>
        <v>0</v>
      </c>
      <c r="AJ14" s="329"/>
      <c r="AK14" s="330">
        <f>AJ14*AJ9*12</f>
        <v>0</v>
      </c>
      <c r="AL14" s="329"/>
      <c r="AM14" s="330">
        <f>AL14*AL9*12</f>
        <v>0</v>
      </c>
      <c r="AN14" s="329"/>
      <c r="AO14" s="330">
        <f>AN14*AN9*12</f>
        <v>0</v>
      </c>
      <c r="AP14" s="329"/>
      <c r="AQ14" s="330">
        <f>AP14*AP9*12</f>
        <v>0</v>
      </c>
      <c r="AR14" s="329"/>
      <c r="AS14" s="330">
        <f>AR14*AR9*12</f>
        <v>0</v>
      </c>
      <c r="AT14" s="329"/>
      <c r="AU14" s="330">
        <f>AT14*AT9*12</f>
        <v>0</v>
      </c>
      <c r="AV14" s="329"/>
      <c r="AW14" s="330">
        <f>AV14*AV9*12</f>
        <v>0</v>
      </c>
      <c r="AX14" s="329"/>
      <c r="AY14" s="330">
        <f>AX14*AX9*12</f>
        <v>0</v>
      </c>
      <c r="AZ14" s="330">
        <f t="shared" si="1"/>
        <v>0</v>
      </c>
      <c r="BA14" s="330">
        <f t="shared" si="2"/>
        <v>0</v>
      </c>
    </row>
    <row r="15" spans="1:53" s="331" customFormat="1" ht="16.5" customHeight="1">
      <c r="A15" s="328" t="s">
        <v>265</v>
      </c>
      <c r="B15" s="329"/>
      <c r="C15" s="330">
        <f>B15*B9*12</f>
        <v>0</v>
      </c>
      <c r="D15" s="329"/>
      <c r="E15" s="330">
        <f>D15*D9*12</f>
        <v>0</v>
      </c>
      <c r="F15" s="329"/>
      <c r="G15" s="330">
        <f>F15*F9*12</f>
        <v>0</v>
      </c>
      <c r="H15" s="329"/>
      <c r="I15" s="330">
        <f>H15*H9*12</f>
        <v>0</v>
      </c>
      <c r="J15" s="329"/>
      <c r="K15" s="330">
        <f>J15*J9*12</f>
        <v>0</v>
      </c>
      <c r="L15" s="329"/>
      <c r="M15" s="330">
        <f>L15*L9*12</f>
        <v>0</v>
      </c>
      <c r="N15" s="329"/>
      <c r="O15" s="330">
        <f>N15*N9*12</f>
        <v>0</v>
      </c>
      <c r="P15" s="329"/>
      <c r="Q15" s="330">
        <f>P15*P9*12</f>
        <v>0</v>
      </c>
      <c r="R15" s="329"/>
      <c r="S15" s="330">
        <f>R15*R9*12</f>
        <v>0</v>
      </c>
      <c r="T15" s="329"/>
      <c r="U15" s="330">
        <f>T15*T9*12</f>
        <v>0</v>
      </c>
      <c r="V15" s="329"/>
      <c r="W15" s="330">
        <f>V15*V9*12</f>
        <v>0</v>
      </c>
      <c r="X15" s="329"/>
      <c r="Y15" s="330">
        <f>X15*X9*12</f>
        <v>0</v>
      </c>
      <c r="Z15" s="329"/>
      <c r="AA15" s="330">
        <f>Z15*Z9*12</f>
        <v>0</v>
      </c>
      <c r="AB15" s="329"/>
      <c r="AC15" s="330">
        <f>AB15*AB9*12</f>
        <v>0</v>
      </c>
      <c r="AD15" s="329"/>
      <c r="AE15" s="330">
        <f>AD15*AD9*12</f>
        <v>0</v>
      </c>
      <c r="AF15" s="329"/>
      <c r="AG15" s="330">
        <f>AF15*AF9*12</f>
        <v>0</v>
      </c>
      <c r="AH15" s="329"/>
      <c r="AI15" s="330">
        <f>AH15*AH9*12</f>
        <v>0</v>
      </c>
      <c r="AJ15" s="329"/>
      <c r="AK15" s="330">
        <f>AJ15*AJ9*12</f>
        <v>0</v>
      </c>
      <c r="AL15" s="329"/>
      <c r="AM15" s="330">
        <f>AL15*AL9*12</f>
        <v>0</v>
      </c>
      <c r="AN15" s="329"/>
      <c r="AO15" s="330">
        <f>AN15*AN9*12</f>
        <v>0</v>
      </c>
      <c r="AP15" s="329"/>
      <c r="AQ15" s="330">
        <f>AP15*AP9*12</f>
        <v>0</v>
      </c>
      <c r="AR15" s="329"/>
      <c r="AS15" s="330">
        <f>AR15*AR9*12</f>
        <v>0</v>
      </c>
      <c r="AT15" s="329"/>
      <c r="AU15" s="330">
        <f>AT15*AT9*12</f>
        <v>0</v>
      </c>
      <c r="AV15" s="329"/>
      <c r="AW15" s="330">
        <f>AV15*AV9*12</f>
        <v>0</v>
      </c>
      <c r="AX15" s="329"/>
      <c r="AY15" s="330">
        <f>AX15*AX9*12</f>
        <v>0</v>
      </c>
      <c r="AZ15" s="330">
        <f t="shared" si="1"/>
        <v>0</v>
      </c>
      <c r="BA15" s="330">
        <f t="shared" si="2"/>
        <v>0</v>
      </c>
    </row>
    <row r="16" spans="1:53" s="331" customFormat="1" ht="16.5" customHeight="1">
      <c r="A16" s="328" t="s">
        <v>266</v>
      </c>
      <c r="B16" s="329"/>
      <c r="C16" s="330">
        <f>B16*B9*12</f>
        <v>0</v>
      </c>
      <c r="D16" s="329"/>
      <c r="E16" s="330">
        <f>D16*D9*12</f>
        <v>0</v>
      </c>
      <c r="F16" s="329"/>
      <c r="G16" s="330">
        <f>F16*F9*12</f>
        <v>0</v>
      </c>
      <c r="H16" s="329"/>
      <c r="I16" s="330">
        <f>H16*H9*12</f>
        <v>0</v>
      </c>
      <c r="J16" s="329"/>
      <c r="K16" s="330">
        <f>J16*J9*12</f>
        <v>0</v>
      </c>
      <c r="L16" s="329"/>
      <c r="M16" s="330">
        <f>L16*L9*12</f>
        <v>0</v>
      </c>
      <c r="N16" s="329"/>
      <c r="O16" s="330">
        <f>N16*N9*12</f>
        <v>0</v>
      </c>
      <c r="P16" s="329"/>
      <c r="Q16" s="330">
        <f>P16*P9*12</f>
        <v>0</v>
      </c>
      <c r="R16" s="329"/>
      <c r="S16" s="330">
        <f>R16*R9*12</f>
        <v>0</v>
      </c>
      <c r="T16" s="329"/>
      <c r="U16" s="330">
        <f>T16*T9*12</f>
        <v>0</v>
      </c>
      <c r="V16" s="329"/>
      <c r="W16" s="330">
        <f>V16*V9*12</f>
        <v>0</v>
      </c>
      <c r="X16" s="329"/>
      <c r="Y16" s="330">
        <f>X16*X9*12</f>
        <v>0</v>
      </c>
      <c r="Z16" s="329"/>
      <c r="AA16" s="330">
        <f>Z16*Z9*12</f>
        <v>0</v>
      </c>
      <c r="AB16" s="329"/>
      <c r="AC16" s="330">
        <f>AB16*AB9*12</f>
        <v>0</v>
      </c>
      <c r="AD16" s="329"/>
      <c r="AE16" s="330">
        <f>AD16*AD9*12</f>
        <v>0</v>
      </c>
      <c r="AF16" s="329"/>
      <c r="AG16" s="330">
        <f>AF16*AF9*12</f>
        <v>0</v>
      </c>
      <c r="AH16" s="329"/>
      <c r="AI16" s="330">
        <f>AH16*AH9*12</f>
        <v>0</v>
      </c>
      <c r="AJ16" s="329"/>
      <c r="AK16" s="330">
        <f>AJ16*AJ9*12</f>
        <v>0</v>
      </c>
      <c r="AL16" s="329"/>
      <c r="AM16" s="330">
        <f>AL16*AL9*12</f>
        <v>0</v>
      </c>
      <c r="AN16" s="329"/>
      <c r="AO16" s="330">
        <f>AN16*AN9*12</f>
        <v>0</v>
      </c>
      <c r="AP16" s="329"/>
      <c r="AQ16" s="330">
        <f>AP16*AP9*12</f>
        <v>0</v>
      </c>
      <c r="AR16" s="329"/>
      <c r="AS16" s="330">
        <f>AR16*AR9*12</f>
        <v>0</v>
      </c>
      <c r="AT16" s="329"/>
      <c r="AU16" s="330">
        <f>AT16*AT9*12</f>
        <v>0</v>
      </c>
      <c r="AV16" s="329"/>
      <c r="AW16" s="330">
        <f>AV16*AV9*12</f>
        <v>0</v>
      </c>
      <c r="AX16" s="329"/>
      <c r="AY16" s="330">
        <f>AX16*AX9*12</f>
        <v>0</v>
      </c>
      <c r="AZ16" s="330">
        <f t="shared" si="1"/>
        <v>0</v>
      </c>
      <c r="BA16" s="330">
        <f t="shared" si="2"/>
        <v>0</v>
      </c>
    </row>
  </sheetData>
  <sheetProtection/>
  <mergeCells count="29">
    <mergeCell ref="AX7:AY7"/>
    <mergeCell ref="AZ7:BA7"/>
    <mergeCell ref="AL7:AM7"/>
    <mergeCell ref="AN7:AO7"/>
    <mergeCell ref="AP7:AQ7"/>
    <mergeCell ref="AR7:AS7"/>
    <mergeCell ref="AT7:AU7"/>
    <mergeCell ref="AV7:AW7"/>
    <mergeCell ref="Z7:AA7"/>
    <mergeCell ref="AB7:AC7"/>
    <mergeCell ref="AD7:AE7"/>
    <mergeCell ref="AF7:AG7"/>
    <mergeCell ref="AH7:AI7"/>
    <mergeCell ref="AJ7:AK7"/>
    <mergeCell ref="N7:O7"/>
    <mergeCell ref="P7:Q7"/>
    <mergeCell ref="R7:S7"/>
    <mergeCell ref="T7:U7"/>
    <mergeCell ref="V7:W7"/>
    <mergeCell ref="X7:Y7"/>
    <mergeCell ref="J1:K1"/>
    <mergeCell ref="A3:L3"/>
    <mergeCell ref="A7:A8"/>
    <mergeCell ref="B7:C7"/>
    <mergeCell ref="D7:E7"/>
    <mergeCell ref="F7:G7"/>
    <mergeCell ref="H7:I7"/>
    <mergeCell ref="J7:K7"/>
    <mergeCell ref="L7:M7"/>
  </mergeCells>
  <printOptions/>
  <pageMargins left="0.24" right="0.24" top="0.39"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35"/>
  </sheetPr>
  <dimension ref="A1:K42"/>
  <sheetViews>
    <sheetView zoomScalePageLayoutView="0" workbookViewId="0" topLeftCell="A1">
      <selection activeCell="F22" sqref="F22"/>
    </sheetView>
  </sheetViews>
  <sheetFormatPr defaultColWidth="9.140625" defaultRowHeight="12.75"/>
  <cols>
    <col min="1" max="1" width="6.57421875" style="281" customWidth="1"/>
    <col min="2" max="2" width="28.7109375" style="0" customWidth="1"/>
    <col min="3" max="3" width="14.7109375" style="0" customWidth="1"/>
    <col min="4" max="4" width="15.28125" style="0" customWidth="1"/>
  </cols>
  <sheetData>
    <row r="1" spans="1:4" ht="30" customHeight="1">
      <c r="A1" s="278" t="s">
        <v>428</v>
      </c>
      <c r="B1" s="275" t="s">
        <v>430</v>
      </c>
      <c r="C1" s="275" t="s">
        <v>425</v>
      </c>
      <c r="D1" s="275" t="s">
        <v>426</v>
      </c>
    </row>
    <row r="2" spans="1:11" ht="56.25" customHeight="1">
      <c r="A2" s="279"/>
      <c r="B2" s="282" t="s">
        <v>415</v>
      </c>
      <c r="C2" s="276"/>
      <c r="D2" s="276"/>
      <c r="E2" s="274"/>
      <c r="F2" s="274"/>
      <c r="G2" s="274"/>
      <c r="H2" s="274"/>
      <c r="I2" s="274"/>
      <c r="J2" s="274"/>
      <c r="K2" s="274"/>
    </row>
    <row r="3" spans="1:4" ht="12.75">
      <c r="A3" s="280">
        <v>1</v>
      </c>
      <c r="B3" s="277"/>
      <c r="C3" s="277"/>
      <c r="D3" s="277"/>
    </row>
    <row r="4" spans="1:4" ht="12.75">
      <c r="A4" s="280">
        <v>2</v>
      </c>
      <c r="B4" s="277"/>
      <c r="C4" s="277"/>
      <c r="D4" s="277"/>
    </row>
    <row r="5" spans="1:4" ht="12.75">
      <c r="A5" s="280" t="s">
        <v>429</v>
      </c>
      <c r="B5" s="277"/>
      <c r="C5" s="277"/>
      <c r="D5" s="277"/>
    </row>
    <row r="6" spans="1:4" ht="54">
      <c r="A6" s="280"/>
      <c r="B6" s="282" t="s">
        <v>416</v>
      </c>
      <c r="C6" s="277"/>
      <c r="D6" s="277"/>
    </row>
    <row r="7" spans="1:4" ht="12.75">
      <c r="A7" s="280">
        <v>1</v>
      </c>
      <c r="B7" s="277"/>
      <c r="C7" s="277"/>
      <c r="D7" s="277"/>
    </row>
    <row r="8" spans="1:4" ht="12.75">
      <c r="A8" s="280">
        <v>2</v>
      </c>
      <c r="B8" s="277"/>
      <c r="C8" s="277"/>
      <c r="D8" s="277"/>
    </row>
    <row r="9" spans="1:4" ht="12.75">
      <c r="A9" s="280" t="s">
        <v>429</v>
      </c>
      <c r="B9" s="277"/>
      <c r="C9" s="277"/>
      <c r="D9" s="277"/>
    </row>
    <row r="10" spans="1:4" ht="13.5">
      <c r="A10" s="280"/>
      <c r="B10" s="282" t="s">
        <v>417</v>
      </c>
      <c r="C10" s="277"/>
      <c r="D10" s="277"/>
    </row>
    <row r="11" spans="1:4" ht="12.75">
      <c r="A11" s="280">
        <v>1</v>
      </c>
      <c r="B11" s="277"/>
      <c r="C11" s="277"/>
      <c r="D11" s="277"/>
    </row>
    <row r="12" spans="1:4" ht="12.75">
      <c r="A12" s="280">
        <v>2</v>
      </c>
      <c r="B12" s="277"/>
      <c r="C12" s="277"/>
      <c r="D12" s="277"/>
    </row>
    <row r="13" spans="1:4" ht="12.75">
      <c r="A13" s="280" t="s">
        <v>429</v>
      </c>
      <c r="B13" s="277"/>
      <c r="C13" s="277"/>
      <c r="D13" s="277"/>
    </row>
    <row r="14" spans="1:4" ht="13.5">
      <c r="A14" s="280"/>
      <c r="B14" s="282" t="s">
        <v>418</v>
      </c>
      <c r="C14" s="277"/>
      <c r="D14" s="277"/>
    </row>
    <row r="15" spans="1:4" ht="12.75">
      <c r="A15" s="280">
        <v>1</v>
      </c>
      <c r="B15" s="277"/>
      <c r="C15" s="277"/>
      <c r="D15" s="277"/>
    </row>
    <row r="16" spans="1:4" ht="12.75">
      <c r="A16" s="280">
        <v>2</v>
      </c>
      <c r="B16" s="277"/>
      <c r="C16" s="277"/>
      <c r="D16" s="277"/>
    </row>
    <row r="17" spans="1:4" ht="12.75">
      <c r="A17" s="280" t="s">
        <v>429</v>
      </c>
      <c r="B17" s="277"/>
      <c r="C17" s="277"/>
      <c r="D17" s="277"/>
    </row>
    <row r="18" spans="1:4" ht="27">
      <c r="A18" s="280"/>
      <c r="B18" s="282" t="s">
        <v>419</v>
      </c>
      <c r="C18" s="277"/>
      <c r="D18" s="277"/>
    </row>
    <row r="19" spans="1:4" ht="12.75">
      <c r="A19" s="280">
        <v>1</v>
      </c>
      <c r="B19" s="277"/>
      <c r="C19" s="277"/>
      <c r="D19" s="277"/>
    </row>
    <row r="20" spans="1:4" ht="12.75">
      <c r="A20" s="280">
        <v>2</v>
      </c>
      <c r="B20" s="277"/>
      <c r="C20" s="277"/>
      <c r="D20" s="277"/>
    </row>
    <row r="21" spans="1:4" ht="12.75">
      <c r="A21" s="280" t="s">
        <v>429</v>
      </c>
      <c r="B21" s="277"/>
      <c r="C21" s="277"/>
      <c r="D21" s="277"/>
    </row>
    <row r="22" spans="1:4" ht="13.5">
      <c r="A22" s="280"/>
      <c r="B22" s="282" t="s">
        <v>420</v>
      </c>
      <c r="C22" s="277"/>
      <c r="D22" s="277"/>
    </row>
    <row r="23" spans="1:4" ht="12.75">
      <c r="A23" s="280">
        <v>1</v>
      </c>
      <c r="B23" s="277"/>
      <c r="C23" s="277"/>
      <c r="D23" s="277"/>
    </row>
    <row r="24" spans="1:4" ht="12.75">
      <c r="A24" s="280">
        <v>2</v>
      </c>
      <c r="B24" s="277"/>
      <c r="C24" s="277"/>
      <c r="D24" s="277"/>
    </row>
    <row r="25" spans="1:4" ht="12.75">
      <c r="A25" s="280" t="s">
        <v>429</v>
      </c>
      <c r="B25" s="277"/>
      <c r="C25" s="277"/>
      <c r="D25" s="277"/>
    </row>
    <row r="26" spans="1:4" ht="27">
      <c r="A26" s="280"/>
      <c r="B26" s="282" t="s">
        <v>421</v>
      </c>
      <c r="C26" s="277"/>
      <c r="D26" s="277"/>
    </row>
    <row r="27" spans="1:4" ht="12.75">
      <c r="A27" s="280">
        <v>1</v>
      </c>
      <c r="B27" s="277"/>
      <c r="C27" s="277"/>
      <c r="D27" s="277"/>
    </row>
    <row r="28" spans="1:4" ht="12.75">
      <c r="A28" s="280">
        <v>2</v>
      </c>
      <c r="B28" s="277"/>
      <c r="C28" s="277"/>
      <c r="D28" s="277"/>
    </row>
    <row r="29" spans="1:4" ht="12.75">
      <c r="A29" s="280" t="s">
        <v>429</v>
      </c>
      <c r="B29" s="277"/>
      <c r="C29" s="277"/>
      <c r="D29" s="277"/>
    </row>
    <row r="30" spans="1:4" ht="27">
      <c r="A30" s="280"/>
      <c r="B30" s="282" t="s">
        <v>422</v>
      </c>
      <c r="C30" s="277"/>
      <c r="D30" s="277"/>
    </row>
    <row r="31" spans="1:4" ht="12.75">
      <c r="A31" s="280">
        <v>1</v>
      </c>
      <c r="B31" s="277"/>
      <c r="C31" s="277"/>
      <c r="D31" s="277"/>
    </row>
    <row r="32" spans="1:4" ht="12.75">
      <c r="A32" s="280">
        <v>2</v>
      </c>
      <c r="B32" s="277"/>
      <c r="C32" s="277"/>
      <c r="D32" s="277"/>
    </row>
    <row r="33" spans="1:4" ht="12.75">
      <c r="A33" s="280" t="s">
        <v>429</v>
      </c>
      <c r="B33" s="277"/>
      <c r="C33" s="277"/>
      <c r="D33" s="277"/>
    </row>
    <row r="34" spans="1:4" ht="13.5">
      <c r="A34" s="280"/>
      <c r="B34" s="282" t="s">
        <v>427</v>
      </c>
      <c r="C34" s="277"/>
      <c r="D34" s="277"/>
    </row>
    <row r="35" spans="1:4" ht="12.75">
      <c r="A35" s="280">
        <v>1</v>
      </c>
      <c r="B35" s="277"/>
      <c r="C35" s="277"/>
      <c r="D35" s="277"/>
    </row>
    <row r="36" spans="1:4" ht="12.75">
      <c r="A36" s="280">
        <v>2</v>
      </c>
      <c r="B36" s="277"/>
      <c r="C36" s="277"/>
      <c r="D36" s="277"/>
    </row>
    <row r="37" spans="1:4" ht="12.75">
      <c r="A37" s="280" t="s">
        <v>429</v>
      </c>
      <c r="B37" s="277"/>
      <c r="C37" s="277"/>
      <c r="D37" s="277"/>
    </row>
    <row r="38" spans="1:4" ht="13.5">
      <c r="A38" s="280"/>
      <c r="B38" s="282" t="s">
        <v>424</v>
      </c>
      <c r="C38" s="277"/>
      <c r="D38" s="277"/>
    </row>
    <row r="39" spans="1:4" ht="12.75">
      <c r="A39" s="280">
        <v>1</v>
      </c>
      <c r="B39" s="276"/>
      <c r="C39" s="277"/>
      <c r="D39" s="277"/>
    </row>
    <row r="40" spans="1:4" ht="12.75">
      <c r="A40" s="280">
        <v>2</v>
      </c>
      <c r="B40" s="276"/>
      <c r="C40" s="277"/>
      <c r="D40" s="277"/>
    </row>
    <row r="41" spans="1:4" ht="12.75">
      <c r="A41" s="280" t="s">
        <v>429</v>
      </c>
      <c r="B41" s="276"/>
      <c r="C41" s="277"/>
      <c r="D41" s="277"/>
    </row>
    <row r="42" spans="1:4" ht="12.75">
      <c r="A42" s="280"/>
      <c r="B42" s="275" t="s">
        <v>423</v>
      </c>
      <c r="C42" s="277"/>
      <c r="D42" s="277"/>
    </row>
  </sheetData>
  <sheetProtection/>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I482"/>
  <sheetViews>
    <sheetView zoomScalePageLayoutView="0" workbookViewId="0" topLeftCell="A109">
      <selection activeCell="A81" sqref="A81:IV81"/>
    </sheetView>
  </sheetViews>
  <sheetFormatPr defaultColWidth="9.140625" defaultRowHeight="12.75"/>
  <cols>
    <col min="1" max="1" width="7.00390625" style="7" customWidth="1"/>
    <col min="2" max="2" width="38.00390625" style="7" customWidth="1"/>
    <col min="3" max="3" width="10.140625" style="7" customWidth="1"/>
    <col min="4" max="4" width="9.7109375" style="7" customWidth="1"/>
    <col min="5" max="5" width="10.8515625" style="7" customWidth="1"/>
    <col min="6" max="6" width="11.57421875" style="7" customWidth="1"/>
    <col min="7" max="16384" width="9.140625" style="7" customWidth="1"/>
  </cols>
  <sheetData>
    <row r="1" spans="1:6" ht="31.5" customHeight="1">
      <c r="A1" s="564" t="s">
        <v>59</v>
      </c>
      <c r="B1" s="564"/>
      <c r="C1" s="564"/>
      <c r="D1" s="564"/>
      <c r="E1" s="564"/>
      <c r="F1" s="564"/>
    </row>
    <row r="2" spans="1:6" ht="52.5" customHeight="1">
      <c r="A2" s="566" t="s">
        <v>61</v>
      </c>
      <c r="B2" s="566"/>
      <c r="C2" s="566"/>
      <c r="D2" s="566"/>
      <c r="E2" s="566"/>
      <c r="F2" s="566"/>
    </row>
    <row r="3" spans="1:6" ht="30.75" customHeight="1">
      <c r="A3" s="28" t="s">
        <v>142</v>
      </c>
      <c r="B3" s="28" t="s">
        <v>143</v>
      </c>
      <c r="C3" s="28" t="s">
        <v>144</v>
      </c>
      <c r="D3" s="28" t="s">
        <v>145</v>
      </c>
      <c r="E3" s="33" t="s">
        <v>91</v>
      </c>
      <c r="F3" s="28" t="s">
        <v>147</v>
      </c>
    </row>
    <row r="4" spans="1:6" ht="15.75" customHeight="1">
      <c r="A4" s="28"/>
      <c r="B4" s="3" t="s">
        <v>502</v>
      </c>
      <c r="C4" s="3" t="s">
        <v>411</v>
      </c>
      <c r="D4" s="3">
        <v>35</v>
      </c>
      <c r="E4" s="146">
        <v>100</v>
      </c>
      <c r="F4" s="53">
        <f aca="true" t="shared" si="0" ref="F4:F40">SUM(D4*E4)</f>
        <v>3500</v>
      </c>
    </row>
    <row r="5" spans="1:6" ht="15.75" customHeight="1">
      <c r="A5" s="28"/>
      <c r="B5" s="3" t="s">
        <v>503</v>
      </c>
      <c r="C5" s="3" t="s">
        <v>411</v>
      </c>
      <c r="D5" s="3">
        <v>25</v>
      </c>
      <c r="E5" s="146">
        <v>6</v>
      </c>
      <c r="F5" s="53">
        <f t="shared" si="0"/>
        <v>150</v>
      </c>
    </row>
    <row r="6" spans="1:6" ht="15.75" customHeight="1">
      <c r="A6" s="28"/>
      <c r="B6" s="3" t="s">
        <v>504</v>
      </c>
      <c r="C6" s="3" t="s">
        <v>411</v>
      </c>
      <c r="D6" s="3">
        <v>20</v>
      </c>
      <c r="E6" s="146">
        <v>5</v>
      </c>
      <c r="F6" s="53">
        <f t="shared" si="0"/>
        <v>100</v>
      </c>
    </row>
    <row r="7" spans="1:6" ht="15.75" customHeight="1">
      <c r="A7" s="28"/>
      <c r="B7" s="3" t="s">
        <v>505</v>
      </c>
      <c r="C7" s="3" t="s">
        <v>411</v>
      </c>
      <c r="D7" s="3">
        <v>5</v>
      </c>
      <c r="E7" s="146">
        <v>6</v>
      </c>
      <c r="F7" s="53">
        <f t="shared" si="0"/>
        <v>30</v>
      </c>
    </row>
    <row r="8" spans="1:6" ht="15.75" customHeight="1">
      <c r="A8" s="28"/>
      <c r="B8" s="3" t="s">
        <v>506</v>
      </c>
      <c r="C8" s="3" t="s">
        <v>411</v>
      </c>
      <c r="D8" s="3">
        <v>5</v>
      </c>
      <c r="E8" s="146">
        <v>6</v>
      </c>
      <c r="F8" s="53">
        <f t="shared" si="0"/>
        <v>30</v>
      </c>
    </row>
    <row r="9" spans="1:6" ht="15.75" customHeight="1">
      <c r="A9" s="28"/>
      <c r="B9" s="3" t="s">
        <v>507</v>
      </c>
      <c r="C9" s="3" t="s">
        <v>411</v>
      </c>
      <c r="D9" s="3">
        <v>50</v>
      </c>
      <c r="E9" s="146">
        <v>5</v>
      </c>
      <c r="F9" s="53">
        <f t="shared" si="0"/>
        <v>250</v>
      </c>
    </row>
    <row r="10" spans="1:6" ht="15.75" customHeight="1">
      <c r="A10" s="28"/>
      <c r="B10" s="3" t="s">
        <v>508</v>
      </c>
      <c r="C10" s="3" t="s">
        <v>411</v>
      </c>
      <c r="D10" s="3">
        <v>25</v>
      </c>
      <c r="E10" s="146">
        <v>2.5</v>
      </c>
      <c r="F10" s="53">
        <f t="shared" si="0"/>
        <v>62.5</v>
      </c>
    </row>
    <row r="11" spans="1:6" ht="15.75" customHeight="1">
      <c r="A11" s="28"/>
      <c r="B11" s="3" t="s">
        <v>509</v>
      </c>
      <c r="C11" s="3" t="s">
        <v>411</v>
      </c>
      <c r="D11" s="3">
        <v>10</v>
      </c>
      <c r="E11" s="146">
        <v>10</v>
      </c>
      <c r="F11" s="53">
        <f t="shared" si="0"/>
        <v>100</v>
      </c>
    </row>
    <row r="12" spans="1:6" ht="15.75" customHeight="1">
      <c r="A12" s="28"/>
      <c r="B12" s="3" t="s">
        <v>510</v>
      </c>
      <c r="C12" s="3" t="s">
        <v>411</v>
      </c>
      <c r="D12" s="3">
        <v>5</v>
      </c>
      <c r="E12" s="146">
        <v>60</v>
      </c>
      <c r="F12" s="53">
        <f t="shared" si="0"/>
        <v>300</v>
      </c>
    </row>
    <row r="13" spans="1:6" ht="15.75" customHeight="1">
      <c r="A13" s="28"/>
      <c r="B13" s="3" t="s">
        <v>511</v>
      </c>
      <c r="C13" s="3" t="s">
        <v>411</v>
      </c>
      <c r="D13" s="3">
        <v>30</v>
      </c>
      <c r="E13" s="146">
        <v>4</v>
      </c>
      <c r="F13" s="53">
        <f t="shared" si="0"/>
        <v>120</v>
      </c>
    </row>
    <row r="14" spans="1:6" ht="15.75" customHeight="1">
      <c r="A14" s="28"/>
      <c r="B14" s="3" t="s">
        <v>519</v>
      </c>
      <c r="C14" s="3" t="s">
        <v>411</v>
      </c>
      <c r="D14" s="3">
        <v>10</v>
      </c>
      <c r="E14" s="146">
        <v>70</v>
      </c>
      <c r="F14" s="53">
        <f t="shared" si="0"/>
        <v>700</v>
      </c>
    </row>
    <row r="15" spans="1:6" ht="15.75" customHeight="1">
      <c r="A15" s="28"/>
      <c r="B15" s="3" t="s">
        <v>512</v>
      </c>
      <c r="C15" s="3" t="s">
        <v>411</v>
      </c>
      <c r="D15" s="3">
        <v>30</v>
      </c>
      <c r="E15" s="146">
        <v>4</v>
      </c>
      <c r="F15" s="53">
        <f t="shared" si="0"/>
        <v>120</v>
      </c>
    </row>
    <row r="16" spans="1:6" ht="15.75" customHeight="1">
      <c r="A16" s="28"/>
      <c r="B16" s="3" t="s">
        <v>513</v>
      </c>
      <c r="C16" s="3" t="s">
        <v>411</v>
      </c>
      <c r="D16" s="3">
        <v>30</v>
      </c>
      <c r="E16" s="146">
        <v>4</v>
      </c>
      <c r="F16" s="53">
        <f t="shared" si="0"/>
        <v>120</v>
      </c>
    </row>
    <row r="17" spans="1:6" ht="15.75" customHeight="1">
      <c r="A17" s="28"/>
      <c r="B17" s="3" t="s">
        <v>514</v>
      </c>
      <c r="C17" s="3" t="s">
        <v>411</v>
      </c>
      <c r="D17" s="3">
        <v>5</v>
      </c>
      <c r="E17" s="146">
        <v>75</v>
      </c>
      <c r="F17" s="53">
        <f t="shared" si="0"/>
        <v>375</v>
      </c>
    </row>
    <row r="18" spans="1:6" ht="15.75" customHeight="1">
      <c r="A18" s="28"/>
      <c r="B18" s="3" t="s">
        <v>515</v>
      </c>
      <c r="C18" s="3" t="s">
        <v>411</v>
      </c>
      <c r="D18" s="3">
        <v>5</v>
      </c>
      <c r="E18" s="146">
        <v>10</v>
      </c>
      <c r="F18" s="53">
        <f t="shared" si="0"/>
        <v>50</v>
      </c>
    </row>
    <row r="19" spans="1:6" ht="15.75" customHeight="1">
      <c r="A19" s="28"/>
      <c r="B19" s="3" t="s">
        <v>516</v>
      </c>
      <c r="C19" s="3" t="s">
        <v>411</v>
      </c>
      <c r="D19" s="3">
        <v>20</v>
      </c>
      <c r="E19" s="146">
        <v>60</v>
      </c>
      <c r="F19" s="53">
        <f t="shared" si="0"/>
        <v>1200</v>
      </c>
    </row>
    <row r="20" spans="1:6" ht="15.75" customHeight="1">
      <c r="A20" s="28"/>
      <c r="B20" s="3" t="s">
        <v>517</v>
      </c>
      <c r="C20" s="3" t="s">
        <v>411</v>
      </c>
      <c r="D20" s="3">
        <v>5</v>
      </c>
      <c r="E20" s="146">
        <v>8</v>
      </c>
      <c r="F20" s="53">
        <f t="shared" si="0"/>
        <v>40</v>
      </c>
    </row>
    <row r="21" spans="1:6" ht="15.75" customHeight="1">
      <c r="A21" s="28"/>
      <c r="B21" s="3" t="s">
        <v>518</v>
      </c>
      <c r="C21" s="3" t="s">
        <v>411</v>
      </c>
      <c r="D21" s="3">
        <v>300</v>
      </c>
      <c r="E21" s="146">
        <v>3</v>
      </c>
      <c r="F21" s="53">
        <f t="shared" si="0"/>
        <v>900</v>
      </c>
    </row>
    <row r="22" spans="1:6" ht="15.75" customHeight="1">
      <c r="A22" s="28"/>
      <c r="B22" s="3" t="s">
        <v>600</v>
      </c>
      <c r="C22" s="3" t="s">
        <v>411</v>
      </c>
      <c r="D22" s="3">
        <v>300</v>
      </c>
      <c r="E22" s="146">
        <v>3</v>
      </c>
      <c r="F22" s="53">
        <f t="shared" si="0"/>
        <v>900</v>
      </c>
    </row>
    <row r="23" spans="1:6" ht="15.75" customHeight="1">
      <c r="A23" s="28"/>
      <c r="B23" s="3" t="s">
        <v>694</v>
      </c>
      <c r="C23" s="3" t="s">
        <v>411</v>
      </c>
      <c r="D23" s="3">
        <v>10</v>
      </c>
      <c r="E23" s="146">
        <v>45</v>
      </c>
      <c r="F23" s="53">
        <f t="shared" si="0"/>
        <v>450</v>
      </c>
    </row>
    <row r="24" spans="1:6" ht="15.75" customHeight="1">
      <c r="A24" s="28"/>
      <c r="B24" s="3" t="s">
        <v>692</v>
      </c>
      <c r="C24" s="3" t="s">
        <v>411</v>
      </c>
      <c r="D24" s="3">
        <v>20</v>
      </c>
      <c r="E24" s="146">
        <v>22</v>
      </c>
      <c r="F24" s="53">
        <f t="shared" si="0"/>
        <v>440</v>
      </c>
    </row>
    <row r="25" spans="1:6" ht="15.75" customHeight="1">
      <c r="A25" s="28"/>
      <c r="B25" s="3" t="s">
        <v>693</v>
      </c>
      <c r="C25" s="3" t="s">
        <v>411</v>
      </c>
      <c r="D25" s="3">
        <v>170</v>
      </c>
      <c r="E25" s="146">
        <v>3</v>
      </c>
      <c r="F25" s="53">
        <f aca="true" t="shared" si="1" ref="F25:F39">SUM(D25*E25)</f>
        <v>510</v>
      </c>
    </row>
    <row r="26" spans="1:6" ht="15.75" customHeight="1">
      <c r="A26" s="28"/>
      <c r="B26" s="3" t="s">
        <v>695</v>
      </c>
      <c r="C26" s="3" t="s">
        <v>411</v>
      </c>
      <c r="D26" s="3">
        <v>1</v>
      </c>
      <c r="E26" s="146">
        <v>150</v>
      </c>
      <c r="F26" s="53">
        <f t="shared" si="1"/>
        <v>150</v>
      </c>
    </row>
    <row r="27" spans="1:6" ht="15.75" customHeight="1">
      <c r="A27" s="28"/>
      <c r="B27" s="3" t="s">
        <v>696</v>
      </c>
      <c r="C27" s="3" t="s">
        <v>411</v>
      </c>
      <c r="D27" s="3">
        <v>5</v>
      </c>
      <c r="E27" s="146">
        <v>50</v>
      </c>
      <c r="F27" s="53">
        <f t="shared" si="1"/>
        <v>250</v>
      </c>
    </row>
    <row r="28" spans="1:6" ht="15.75" customHeight="1">
      <c r="A28" s="28"/>
      <c r="B28" s="3" t="s">
        <v>697</v>
      </c>
      <c r="C28" s="3" t="s">
        <v>411</v>
      </c>
      <c r="D28" s="3">
        <v>5</v>
      </c>
      <c r="E28" s="146">
        <v>20</v>
      </c>
      <c r="F28" s="53">
        <f t="shared" si="1"/>
        <v>100</v>
      </c>
    </row>
    <row r="29" spans="1:6" ht="15.75" customHeight="1">
      <c r="A29" s="28"/>
      <c r="B29" s="3" t="s">
        <v>698</v>
      </c>
      <c r="C29" s="3" t="s">
        <v>411</v>
      </c>
      <c r="D29" s="3">
        <v>5</v>
      </c>
      <c r="E29" s="146">
        <v>20</v>
      </c>
      <c r="F29" s="53">
        <f t="shared" si="1"/>
        <v>100</v>
      </c>
    </row>
    <row r="30" spans="1:6" ht="15.75" customHeight="1">
      <c r="A30" s="28"/>
      <c r="B30" s="3" t="s">
        <v>699</v>
      </c>
      <c r="C30" s="3" t="s">
        <v>411</v>
      </c>
      <c r="D30" s="3">
        <v>5</v>
      </c>
      <c r="E30" s="146">
        <v>100</v>
      </c>
      <c r="F30" s="53">
        <f t="shared" si="1"/>
        <v>500</v>
      </c>
    </row>
    <row r="31" spans="1:6" ht="15.75" customHeight="1">
      <c r="A31" s="28"/>
      <c r="B31" s="3" t="s">
        <v>700</v>
      </c>
      <c r="C31" s="3" t="s">
        <v>701</v>
      </c>
      <c r="D31" s="3">
        <v>5</v>
      </c>
      <c r="E31" s="146">
        <v>20</v>
      </c>
      <c r="F31" s="53">
        <f t="shared" si="1"/>
        <v>100</v>
      </c>
    </row>
    <row r="32" spans="1:6" ht="15.75" customHeight="1">
      <c r="A32" s="28"/>
      <c r="B32" s="3" t="s">
        <v>702</v>
      </c>
      <c r="C32" s="3" t="s">
        <v>411</v>
      </c>
      <c r="D32" s="3">
        <v>5</v>
      </c>
      <c r="E32" s="146">
        <v>20</v>
      </c>
      <c r="F32" s="53">
        <f t="shared" si="1"/>
        <v>100</v>
      </c>
    </row>
    <row r="33" spans="1:6" ht="15.75" customHeight="1">
      <c r="A33" s="28"/>
      <c r="B33" s="3" t="s">
        <v>703</v>
      </c>
      <c r="C33" s="3" t="s">
        <v>411</v>
      </c>
      <c r="D33" s="3">
        <v>5</v>
      </c>
      <c r="E33" s="146">
        <v>120</v>
      </c>
      <c r="F33" s="53">
        <f t="shared" si="1"/>
        <v>600</v>
      </c>
    </row>
    <row r="34" spans="1:6" ht="15.75" customHeight="1">
      <c r="A34" s="28"/>
      <c r="B34" s="3" t="s">
        <v>704</v>
      </c>
      <c r="C34" s="3" t="s">
        <v>701</v>
      </c>
      <c r="D34" s="3">
        <v>2</v>
      </c>
      <c r="E34" s="146">
        <v>50</v>
      </c>
      <c r="F34" s="53">
        <f t="shared" si="1"/>
        <v>100</v>
      </c>
    </row>
    <row r="35" spans="1:6" ht="15.75" customHeight="1">
      <c r="A35" s="28"/>
      <c r="B35" s="3" t="s">
        <v>705</v>
      </c>
      <c r="C35" s="3" t="s">
        <v>706</v>
      </c>
      <c r="D35" s="3">
        <v>5</v>
      </c>
      <c r="E35" s="146">
        <v>80</v>
      </c>
      <c r="F35" s="53">
        <f t="shared" si="1"/>
        <v>400</v>
      </c>
    </row>
    <row r="36" spans="1:6" ht="15.75" customHeight="1">
      <c r="A36" s="28"/>
      <c r="B36" s="3" t="s">
        <v>707</v>
      </c>
      <c r="C36" s="3" t="s">
        <v>411</v>
      </c>
      <c r="D36" s="3">
        <v>20</v>
      </c>
      <c r="E36" s="146">
        <v>3</v>
      </c>
      <c r="F36" s="53">
        <f t="shared" si="1"/>
        <v>60</v>
      </c>
    </row>
    <row r="37" spans="1:6" ht="15.75" customHeight="1">
      <c r="A37" s="28"/>
      <c r="B37" s="3" t="s">
        <v>708</v>
      </c>
      <c r="C37" s="3" t="s">
        <v>411</v>
      </c>
      <c r="D37" s="3">
        <v>5</v>
      </c>
      <c r="E37" s="146">
        <v>10</v>
      </c>
      <c r="F37" s="53">
        <f t="shared" si="1"/>
        <v>50</v>
      </c>
    </row>
    <row r="38" spans="1:6" ht="15.75" customHeight="1">
      <c r="A38" s="28"/>
      <c r="B38" s="3" t="s">
        <v>709</v>
      </c>
      <c r="C38" s="3" t="s">
        <v>411</v>
      </c>
      <c r="D38" s="3">
        <v>1</v>
      </c>
      <c r="E38" s="146">
        <v>150</v>
      </c>
      <c r="F38" s="53">
        <f t="shared" si="1"/>
        <v>150</v>
      </c>
    </row>
    <row r="39" spans="1:6" ht="15.75" customHeight="1">
      <c r="A39" s="28"/>
      <c r="B39" s="3" t="s">
        <v>710</v>
      </c>
      <c r="C39" s="3" t="s">
        <v>411</v>
      </c>
      <c r="D39" s="3">
        <v>1</v>
      </c>
      <c r="E39" s="146">
        <v>200</v>
      </c>
      <c r="F39" s="53">
        <f t="shared" si="1"/>
        <v>200</v>
      </c>
    </row>
    <row r="40" spans="1:6" ht="15.75" customHeight="1">
      <c r="A40" s="28"/>
      <c r="B40" s="3" t="s">
        <v>711</v>
      </c>
      <c r="C40" s="3" t="s">
        <v>411</v>
      </c>
      <c r="D40" s="3">
        <v>110</v>
      </c>
      <c r="E40" s="146">
        <v>9</v>
      </c>
      <c r="F40" s="53">
        <f t="shared" si="0"/>
        <v>990</v>
      </c>
    </row>
    <row r="41" spans="1:6" ht="15.75">
      <c r="A41" s="29"/>
      <c r="B41" s="29" t="s">
        <v>148</v>
      </c>
      <c r="C41" s="29"/>
      <c r="D41" s="29"/>
      <c r="E41" s="29"/>
      <c r="F41" s="73">
        <f>SUM(F4:F40)</f>
        <v>14297.5</v>
      </c>
    </row>
    <row r="42" spans="1:6" ht="66.75" customHeight="1">
      <c r="A42" s="565" t="s">
        <v>62</v>
      </c>
      <c r="B42" s="565"/>
      <c r="C42" s="565"/>
      <c r="D42" s="565"/>
      <c r="E42" s="565"/>
      <c r="F42" s="565"/>
    </row>
    <row r="43" spans="1:6" ht="30.75" customHeight="1">
      <c r="A43" s="28" t="s">
        <v>142</v>
      </c>
      <c r="B43" s="28" t="s">
        <v>143</v>
      </c>
      <c r="C43" s="28" t="s">
        <v>144</v>
      </c>
      <c r="D43" s="28" t="s">
        <v>145</v>
      </c>
      <c r="E43" s="28" t="s">
        <v>146</v>
      </c>
      <c r="F43" s="28" t="s">
        <v>147</v>
      </c>
    </row>
    <row r="44" spans="1:6" ht="18" customHeight="1">
      <c r="A44" s="28">
        <v>1</v>
      </c>
      <c r="B44" s="3" t="s">
        <v>501</v>
      </c>
      <c r="C44" s="3" t="s">
        <v>411</v>
      </c>
      <c r="D44" s="3">
        <v>11235</v>
      </c>
      <c r="E44" s="3">
        <v>5</v>
      </c>
      <c r="F44" s="28">
        <f aca="true" t="shared" si="2" ref="F44:F49">SUM(D44*E44)</f>
        <v>56175</v>
      </c>
    </row>
    <row r="45" spans="1:6" ht="18" customHeight="1">
      <c r="A45" s="28"/>
      <c r="B45" s="3" t="s">
        <v>712</v>
      </c>
      <c r="C45" s="3" t="s">
        <v>411</v>
      </c>
      <c r="D45" s="3">
        <v>170</v>
      </c>
      <c r="E45" s="3">
        <v>5</v>
      </c>
      <c r="F45" s="28">
        <f t="shared" si="2"/>
        <v>850</v>
      </c>
    </row>
    <row r="46" spans="1:6" ht="15.75">
      <c r="A46" s="28">
        <v>2</v>
      </c>
      <c r="B46" s="3" t="s">
        <v>601</v>
      </c>
      <c r="C46" s="3" t="s">
        <v>411</v>
      </c>
      <c r="D46" s="3">
        <v>25</v>
      </c>
      <c r="E46" s="3">
        <v>25</v>
      </c>
      <c r="F46" s="28">
        <f t="shared" si="2"/>
        <v>625</v>
      </c>
    </row>
    <row r="47" spans="1:6" ht="18.75" customHeight="1">
      <c r="A47" s="28">
        <v>3</v>
      </c>
      <c r="B47" s="28" t="s">
        <v>520</v>
      </c>
      <c r="C47" s="28" t="s">
        <v>411</v>
      </c>
      <c r="D47" s="28">
        <v>2000</v>
      </c>
      <c r="E47" s="28">
        <v>5</v>
      </c>
      <c r="F47" s="28">
        <f t="shared" si="2"/>
        <v>10000</v>
      </c>
    </row>
    <row r="48" spans="1:6" ht="15.75">
      <c r="A48" s="28">
        <v>5</v>
      </c>
      <c r="B48" s="28" t="s">
        <v>602</v>
      </c>
      <c r="C48" s="28" t="s">
        <v>411</v>
      </c>
      <c r="D48" s="28">
        <v>510</v>
      </c>
      <c r="E48" s="28">
        <v>120</v>
      </c>
      <c r="F48" s="28">
        <f t="shared" si="2"/>
        <v>61200</v>
      </c>
    </row>
    <row r="49" spans="1:6" ht="15.75">
      <c r="A49" s="28">
        <v>6</v>
      </c>
      <c r="B49" s="28" t="s">
        <v>603</v>
      </c>
      <c r="C49" s="28" t="s">
        <v>411</v>
      </c>
      <c r="D49" s="28">
        <v>400</v>
      </c>
      <c r="E49" s="28">
        <v>25</v>
      </c>
      <c r="F49" s="28">
        <f t="shared" si="2"/>
        <v>10000</v>
      </c>
    </row>
    <row r="50" spans="1:6" ht="15.75">
      <c r="A50" s="29"/>
      <c r="B50" s="29" t="s">
        <v>148</v>
      </c>
      <c r="C50" s="29"/>
      <c r="D50" s="29"/>
      <c r="E50" s="29"/>
      <c r="F50" s="29">
        <f>SUM(F44:F49)</f>
        <v>138850</v>
      </c>
    </row>
    <row r="51" spans="1:6" ht="49.5" customHeight="1">
      <c r="A51" s="565" t="s">
        <v>63</v>
      </c>
      <c r="B51" s="565"/>
      <c r="C51" s="565"/>
      <c r="D51" s="565"/>
      <c r="E51" s="565"/>
      <c r="F51" s="565"/>
    </row>
    <row r="52" spans="1:6" ht="30" customHeight="1">
      <c r="A52" s="28" t="s">
        <v>142</v>
      </c>
      <c r="B52" s="28" t="s">
        <v>143</v>
      </c>
      <c r="C52" s="28" t="s">
        <v>144</v>
      </c>
      <c r="D52" s="28" t="s">
        <v>145</v>
      </c>
      <c r="E52" s="28" t="s">
        <v>146</v>
      </c>
      <c r="F52" s="28" t="s">
        <v>147</v>
      </c>
    </row>
    <row r="53" spans="1:6" ht="15.75">
      <c r="A53" s="28"/>
      <c r="B53" s="9" t="s">
        <v>521</v>
      </c>
      <c r="C53" s="28" t="s">
        <v>411</v>
      </c>
      <c r="D53" s="28">
        <v>1</v>
      </c>
      <c r="E53" s="228">
        <v>670</v>
      </c>
      <c r="F53" s="28">
        <f aca="true" t="shared" si="3" ref="F53:F58">D53*E53</f>
        <v>670</v>
      </c>
    </row>
    <row r="54" spans="1:6" ht="15.75">
      <c r="A54" s="28"/>
      <c r="B54" s="9" t="s">
        <v>522</v>
      </c>
      <c r="C54" s="28" t="s">
        <v>411</v>
      </c>
      <c r="D54" s="28">
        <v>1</v>
      </c>
      <c r="E54" s="228">
        <v>670</v>
      </c>
      <c r="F54" s="28">
        <f t="shared" si="3"/>
        <v>670</v>
      </c>
    </row>
    <row r="55" spans="1:6" ht="15.75">
      <c r="A55" s="28"/>
      <c r="B55" s="9" t="s">
        <v>524</v>
      </c>
      <c r="C55" s="28" t="s">
        <v>411</v>
      </c>
      <c r="D55" s="28">
        <v>1</v>
      </c>
      <c r="E55" s="228">
        <v>803</v>
      </c>
      <c r="F55" s="28">
        <f t="shared" si="3"/>
        <v>803</v>
      </c>
    </row>
    <row r="56" spans="1:6" ht="15.75">
      <c r="A56" s="28"/>
      <c r="B56" s="9" t="s">
        <v>523</v>
      </c>
      <c r="C56" s="28" t="s">
        <v>411</v>
      </c>
      <c r="D56" s="28">
        <v>1</v>
      </c>
      <c r="E56" s="228">
        <v>890</v>
      </c>
      <c r="F56" s="28">
        <f t="shared" si="3"/>
        <v>890</v>
      </c>
    </row>
    <row r="57" spans="1:6" ht="15.75">
      <c r="A57" s="28"/>
      <c r="B57" s="9" t="s">
        <v>525</v>
      </c>
      <c r="C57" s="28" t="s">
        <v>411</v>
      </c>
      <c r="D57" s="28">
        <v>1</v>
      </c>
      <c r="E57" s="228">
        <v>210</v>
      </c>
      <c r="F57" s="28">
        <f t="shared" si="3"/>
        <v>210</v>
      </c>
    </row>
    <row r="58" spans="1:6" ht="15.75">
      <c r="A58" s="28"/>
      <c r="B58" s="9" t="s">
        <v>526</v>
      </c>
      <c r="C58" s="28" t="s">
        <v>411</v>
      </c>
      <c r="D58" s="28">
        <v>1</v>
      </c>
      <c r="E58" s="228">
        <v>6000</v>
      </c>
      <c r="F58" s="28">
        <f t="shared" si="3"/>
        <v>6000</v>
      </c>
    </row>
    <row r="59" spans="1:8" s="55" customFormat="1" ht="15.75">
      <c r="A59" s="29"/>
      <c r="B59" s="29" t="s">
        <v>148</v>
      </c>
      <c r="C59" s="54"/>
      <c r="D59" s="29"/>
      <c r="E59" s="29"/>
      <c r="F59" s="73">
        <f>SUM(F53:F58)</f>
        <v>9243</v>
      </c>
      <c r="H59" s="7"/>
    </row>
    <row r="60" spans="1:8" s="55" customFormat="1" ht="68.25" customHeight="1">
      <c r="A60" s="565" t="s">
        <v>64</v>
      </c>
      <c r="B60" s="565"/>
      <c r="C60" s="565"/>
      <c r="D60" s="565"/>
      <c r="E60" s="565"/>
      <c r="F60" s="565"/>
      <c r="H60" s="7"/>
    </row>
    <row r="61" spans="1:8" s="55" customFormat="1" ht="27.75" customHeight="1">
      <c r="A61" s="81" t="s">
        <v>142</v>
      </c>
      <c r="B61" s="81" t="s">
        <v>143</v>
      </c>
      <c r="C61" s="81" t="s">
        <v>144</v>
      </c>
      <c r="D61" s="81" t="s">
        <v>145</v>
      </c>
      <c r="E61" s="81" t="s">
        <v>146</v>
      </c>
      <c r="F61" s="81" t="s">
        <v>147</v>
      </c>
      <c r="H61" s="7"/>
    </row>
    <row r="62" spans="1:8" s="55" customFormat="1" ht="15.75">
      <c r="A62" s="81">
        <v>1</v>
      </c>
      <c r="B62" s="81" t="s">
        <v>530</v>
      </c>
      <c r="C62" s="82" t="s">
        <v>411</v>
      </c>
      <c r="D62" s="82">
        <v>1</v>
      </c>
      <c r="E62" s="82">
        <v>800</v>
      </c>
      <c r="F62" s="81">
        <f>D62*E62</f>
        <v>800</v>
      </c>
      <c r="H62" s="7"/>
    </row>
    <row r="63" spans="1:8" s="55" customFormat="1" ht="15.75">
      <c r="A63" s="83"/>
      <c r="B63" s="83" t="s">
        <v>148</v>
      </c>
      <c r="C63" s="83"/>
      <c r="D63" s="83"/>
      <c r="E63" s="83"/>
      <c r="F63" s="83">
        <f>SUM(F62)</f>
        <v>800</v>
      </c>
      <c r="H63" s="7"/>
    </row>
    <row r="64" spans="1:6" ht="36.75" customHeight="1" hidden="1">
      <c r="A64" s="565" t="s">
        <v>65</v>
      </c>
      <c r="B64" s="565"/>
      <c r="C64" s="565"/>
      <c r="D64" s="565"/>
      <c r="E64" s="565"/>
      <c r="F64" s="565"/>
    </row>
    <row r="65" spans="1:6" ht="26.25" customHeight="1" hidden="1">
      <c r="A65" s="81" t="s">
        <v>142</v>
      </c>
      <c r="B65" s="76" t="s">
        <v>143</v>
      </c>
      <c r="C65" s="76" t="s">
        <v>144</v>
      </c>
      <c r="D65" s="76" t="s">
        <v>145</v>
      </c>
      <c r="E65" s="76" t="s">
        <v>146</v>
      </c>
      <c r="F65" s="76" t="s">
        <v>147</v>
      </c>
    </row>
    <row r="66" spans="1:6" ht="15.75" customHeight="1" hidden="1">
      <c r="A66" s="349"/>
      <c r="B66" s="28"/>
      <c r="C66" s="28"/>
      <c r="D66" s="28"/>
      <c r="E66" s="28"/>
      <c r="F66" s="28">
        <f aca="true" t="shared" si="4" ref="F66:F80">SUM(D66*E66)</f>
        <v>0</v>
      </c>
    </row>
    <row r="67" spans="1:6" ht="15.75" hidden="1">
      <c r="A67" s="81"/>
      <c r="B67" s="28"/>
      <c r="C67" s="28"/>
      <c r="D67" s="28"/>
      <c r="E67" s="28"/>
      <c r="F67" s="28">
        <f t="shared" si="4"/>
        <v>0</v>
      </c>
    </row>
    <row r="68" spans="1:6" ht="15.75" hidden="1">
      <c r="A68" s="81"/>
      <c r="B68" s="219"/>
      <c r="C68" s="219"/>
      <c r="D68" s="219"/>
      <c r="E68" s="219"/>
      <c r="F68" s="28">
        <f t="shared" si="4"/>
        <v>0</v>
      </c>
    </row>
    <row r="69" spans="1:6" ht="15.75" hidden="1">
      <c r="A69" s="76"/>
      <c r="B69" s="230"/>
      <c r="C69" s="230"/>
      <c r="D69" s="230"/>
      <c r="E69" s="230"/>
      <c r="F69" s="28">
        <f t="shared" si="4"/>
        <v>0</v>
      </c>
    </row>
    <row r="70" spans="1:6" ht="15.75" hidden="1">
      <c r="A70" s="81"/>
      <c r="B70" s="28"/>
      <c r="C70" s="28"/>
      <c r="D70" s="28"/>
      <c r="E70" s="28"/>
      <c r="F70" s="28">
        <f t="shared" si="4"/>
        <v>0</v>
      </c>
    </row>
    <row r="71" spans="1:6" ht="15.75" hidden="1">
      <c r="A71" s="28"/>
      <c r="B71" s="33"/>
      <c r="C71" s="33"/>
      <c r="D71" s="33"/>
      <c r="E71" s="229"/>
      <c r="F71" s="218">
        <f t="shared" si="4"/>
        <v>0</v>
      </c>
    </row>
    <row r="72" spans="1:6" ht="15.75" hidden="1">
      <c r="A72" s="28"/>
      <c r="B72" s="29" t="s">
        <v>148</v>
      </c>
      <c r="C72" s="28"/>
      <c r="D72" s="28"/>
      <c r="E72" s="28"/>
      <c r="F72" s="73">
        <f>SUM(F67:F71)</f>
        <v>0</v>
      </c>
    </row>
    <row r="73" spans="1:6" ht="22.5" customHeight="1">
      <c r="A73" s="557" t="s">
        <v>60</v>
      </c>
      <c r="B73" s="554"/>
      <c r="C73" s="554"/>
      <c r="D73" s="554"/>
      <c r="E73" s="558"/>
      <c r="F73" s="559"/>
    </row>
    <row r="74" spans="1:6" ht="24.75" customHeight="1">
      <c r="A74" s="28" t="s">
        <v>142</v>
      </c>
      <c r="B74" s="28" t="s">
        <v>143</v>
      </c>
      <c r="C74" s="28" t="s">
        <v>144</v>
      </c>
      <c r="D74" s="28" t="s">
        <v>145</v>
      </c>
      <c r="E74" s="28" t="s">
        <v>146</v>
      </c>
      <c r="F74" s="28" t="s">
        <v>147</v>
      </c>
    </row>
    <row r="75" spans="1:6" ht="15.75">
      <c r="A75" s="349">
        <v>1</v>
      </c>
      <c r="B75" s="28" t="s">
        <v>531</v>
      </c>
      <c r="C75" s="28" t="s">
        <v>411</v>
      </c>
      <c r="D75" s="28">
        <v>6</v>
      </c>
      <c r="E75" s="28">
        <v>36</v>
      </c>
      <c r="F75" s="28">
        <f t="shared" si="4"/>
        <v>216</v>
      </c>
    </row>
    <row r="76" spans="1:6" ht="15.75">
      <c r="A76" s="81">
        <v>2</v>
      </c>
      <c r="B76" s="28" t="s">
        <v>527</v>
      </c>
      <c r="C76" s="28" t="s">
        <v>411</v>
      </c>
      <c r="D76" s="28">
        <v>50</v>
      </c>
      <c r="E76" s="28">
        <v>12</v>
      </c>
      <c r="F76" s="28">
        <f t="shared" si="4"/>
        <v>600</v>
      </c>
    </row>
    <row r="77" spans="1:6" ht="15.75">
      <c r="A77" s="81">
        <v>3</v>
      </c>
      <c r="B77" s="219" t="s">
        <v>528</v>
      </c>
      <c r="C77" s="219" t="s">
        <v>411</v>
      </c>
      <c r="D77" s="219">
        <v>12</v>
      </c>
      <c r="E77" s="219">
        <v>17</v>
      </c>
      <c r="F77" s="28">
        <f t="shared" si="4"/>
        <v>204</v>
      </c>
    </row>
    <row r="78" spans="1:6" ht="15.75">
      <c r="A78" s="76">
        <v>4</v>
      </c>
      <c r="B78" s="230" t="s">
        <v>529</v>
      </c>
      <c r="C78" s="230" t="s">
        <v>411</v>
      </c>
      <c r="D78" s="230">
        <v>6</v>
      </c>
      <c r="E78" s="230">
        <v>14</v>
      </c>
      <c r="F78" s="28">
        <f t="shared" si="4"/>
        <v>84</v>
      </c>
    </row>
    <row r="79" spans="1:6" ht="15.75">
      <c r="A79" s="81">
        <v>5</v>
      </c>
      <c r="B79" s="28" t="s">
        <v>604</v>
      </c>
      <c r="C79" s="28" t="s">
        <v>411</v>
      </c>
      <c r="D79" s="28">
        <v>24</v>
      </c>
      <c r="E79" s="28">
        <v>18</v>
      </c>
      <c r="F79" s="28">
        <f t="shared" si="4"/>
        <v>432</v>
      </c>
    </row>
    <row r="80" spans="1:6" ht="15.75">
      <c r="A80" s="231">
        <v>6</v>
      </c>
      <c r="B80" s="28" t="s">
        <v>605</v>
      </c>
      <c r="C80" s="28" t="s">
        <v>411</v>
      </c>
      <c r="D80" s="28">
        <v>24</v>
      </c>
      <c r="E80" s="28">
        <v>40</v>
      </c>
      <c r="F80" s="28">
        <f t="shared" si="4"/>
        <v>960</v>
      </c>
    </row>
    <row r="81" spans="1:6" ht="15.75">
      <c r="A81" s="29"/>
      <c r="B81" s="29" t="s">
        <v>148</v>
      </c>
      <c r="C81" s="29"/>
      <c r="D81" s="29"/>
      <c r="E81" s="29"/>
      <c r="F81" s="29">
        <f>SUM(F75:F80)</f>
        <v>2496</v>
      </c>
    </row>
    <row r="82" ht="25.5" customHeight="1" hidden="1">
      <c r="A82" s="84" t="s">
        <v>67</v>
      </c>
    </row>
    <row r="83" spans="1:6" ht="30" customHeight="1" hidden="1">
      <c r="A83" s="81" t="s">
        <v>142</v>
      </c>
      <c r="B83" s="81" t="s">
        <v>143</v>
      </c>
      <c r="C83" s="81" t="s">
        <v>144</v>
      </c>
      <c r="D83" s="81" t="s">
        <v>145</v>
      </c>
      <c r="E83" s="81" t="s">
        <v>146</v>
      </c>
      <c r="F83" s="81" t="s">
        <v>147</v>
      </c>
    </row>
    <row r="84" spans="1:6" ht="15.75" hidden="1">
      <c r="A84" s="231"/>
      <c r="B84" s="3"/>
      <c r="C84" s="3"/>
      <c r="D84" s="28"/>
      <c r="E84" s="3"/>
      <c r="F84" s="53">
        <f aca="true" t="shared" si="5" ref="F84:F89">SUM(D84*E84)</f>
        <v>0</v>
      </c>
    </row>
    <row r="85" spans="1:6" ht="20.25" customHeight="1" hidden="1">
      <c r="A85" s="231"/>
      <c r="B85" s="3"/>
      <c r="C85" s="3"/>
      <c r="D85" s="28"/>
      <c r="E85" s="3"/>
      <c r="F85" s="53">
        <f t="shared" si="5"/>
        <v>0</v>
      </c>
    </row>
    <row r="86" spans="1:6" ht="15.75" hidden="1">
      <c r="A86" s="231"/>
      <c r="B86" s="3"/>
      <c r="C86" s="3"/>
      <c r="D86" s="28"/>
      <c r="E86" s="3"/>
      <c r="F86" s="53">
        <f t="shared" si="5"/>
        <v>0</v>
      </c>
    </row>
    <row r="87" spans="1:6" ht="15.75" hidden="1">
      <c r="A87" s="231"/>
      <c r="B87" s="3"/>
      <c r="C87" s="3"/>
      <c r="D87" s="28"/>
      <c r="E87" s="3"/>
      <c r="F87" s="53">
        <f t="shared" si="5"/>
        <v>0</v>
      </c>
    </row>
    <row r="88" spans="1:6" ht="15" customHeight="1" hidden="1">
      <c r="A88" s="231"/>
      <c r="B88" s="3"/>
      <c r="C88" s="3"/>
      <c r="D88" s="28"/>
      <c r="E88" s="3"/>
      <c r="F88" s="53">
        <f t="shared" si="5"/>
        <v>0</v>
      </c>
    </row>
    <row r="89" spans="1:6" ht="15.75" hidden="1">
      <c r="A89" s="231"/>
      <c r="B89" s="3"/>
      <c r="C89" s="3"/>
      <c r="D89" s="28"/>
      <c r="E89" s="3"/>
      <c r="F89" s="53">
        <f t="shared" si="5"/>
        <v>0</v>
      </c>
    </row>
    <row r="90" spans="1:7" ht="15.75" hidden="1">
      <c r="A90" s="29"/>
      <c r="B90" s="29" t="s">
        <v>148</v>
      </c>
      <c r="C90" s="29"/>
      <c r="D90" s="29"/>
      <c r="E90" s="29"/>
      <c r="F90" s="73">
        <f>SUM(F84:F89)</f>
        <v>0</v>
      </c>
      <c r="G90" s="74">
        <f>'гігієн для вихов -2210'!J5</f>
        <v>0</v>
      </c>
    </row>
    <row r="91" spans="1:6" ht="22.5" customHeight="1">
      <c r="A91" s="560" t="s">
        <v>68</v>
      </c>
      <c r="B91" s="560"/>
      <c r="C91" s="560"/>
      <c r="D91" s="560"/>
      <c r="E91" s="560"/>
      <c r="F91" s="560"/>
    </row>
    <row r="92" spans="1:6" ht="27" customHeight="1">
      <c r="A92" s="28" t="s">
        <v>142</v>
      </c>
      <c r="B92" s="28" t="s">
        <v>143</v>
      </c>
      <c r="C92" s="28" t="s">
        <v>144</v>
      </c>
      <c r="D92" s="28" t="s">
        <v>145</v>
      </c>
      <c r="E92" s="28" t="s">
        <v>146</v>
      </c>
      <c r="F92" s="28" t="s">
        <v>147</v>
      </c>
    </row>
    <row r="93" spans="1:6" ht="15.75">
      <c r="A93" s="231">
        <v>1</v>
      </c>
      <c r="B93" s="3" t="s">
        <v>532</v>
      </c>
      <c r="C93" s="3" t="s">
        <v>411</v>
      </c>
      <c r="D93" s="28">
        <v>20</v>
      </c>
      <c r="E93" s="3">
        <v>180</v>
      </c>
      <c r="F93" s="59">
        <f>SUM(D93*E93)</f>
        <v>3600</v>
      </c>
    </row>
    <row r="94" spans="1:6" ht="15.75">
      <c r="A94" s="231">
        <v>2</v>
      </c>
      <c r="B94" s="3" t="s">
        <v>533</v>
      </c>
      <c r="C94" s="3" t="s">
        <v>411</v>
      </c>
      <c r="D94" s="28">
        <v>20</v>
      </c>
      <c r="E94" s="3">
        <v>82</v>
      </c>
      <c r="F94" s="59">
        <f aca="true" t="shared" si="6" ref="F94:F99">SUM(D94*E94)</f>
        <v>1640</v>
      </c>
    </row>
    <row r="95" spans="1:6" ht="15.75">
      <c r="A95" s="231">
        <v>3</v>
      </c>
      <c r="B95" s="3" t="s">
        <v>534</v>
      </c>
      <c r="C95" s="3" t="s">
        <v>411</v>
      </c>
      <c r="D95" s="28">
        <v>2</v>
      </c>
      <c r="E95" s="3">
        <v>570</v>
      </c>
      <c r="F95" s="59">
        <f t="shared" si="6"/>
        <v>1140</v>
      </c>
    </row>
    <row r="96" spans="1:6" ht="15.75">
      <c r="A96" s="231">
        <v>4</v>
      </c>
      <c r="B96" s="28" t="s">
        <v>535</v>
      </c>
      <c r="C96" s="28" t="s">
        <v>536</v>
      </c>
      <c r="D96" s="28">
        <v>170</v>
      </c>
      <c r="E96" s="28">
        <v>270</v>
      </c>
      <c r="F96" s="59">
        <f t="shared" si="6"/>
        <v>45900</v>
      </c>
    </row>
    <row r="97" spans="1:6" ht="15.75">
      <c r="A97" s="231">
        <v>5</v>
      </c>
      <c r="B97" s="28" t="s">
        <v>537</v>
      </c>
      <c r="C97" s="28" t="s">
        <v>411</v>
      </c>
      <c r="D97" s="28">
        <v>28</v>
      </c>
      <c r="E97" s="28">
        <v>250</v>
      </c>
      <c r="F97" s="59">
        <f t="shared" si="6"/>
        <v>7000</v>
      </c>
    </row>
    <row r="98" spans="1:6" ht="18.75" customHeight="1">
      <c r="A98" s="231">
        <v>6</v>
      </c>
      <c r="B98" s="28" t="s">
        <v>538</v>
      </c>
      <c r="C98" s="28" t="s">
        <v>411</v>
      </c>
      <c r="D98" s="28">
        <v>8</v>
      </c>
      <c r="E98" s="28">
        <v>60</v>
      </c>
      <c r="F98" s="59">
        <f t="shared" si="6"/>
        <v>480</v>
      </c>
    </row>
    <row r="99" spans="1:6" ht="15.75">
      <c r="A99" s="231">
        <v>7</v>
      </c>
      <c r="B99" s="3" t="s">
        <v>539</v>
      </c>
      <c r="C99" s="3" t="s">
        <v>411</v>
      </c>
      <c r="D99" s="28">
        <v>20</v>
      </c>
      <c r="E99" s="3">
        <v>120</v>
      </c>
      <c r="F99" s="59">
        <f t="shared" si="6"/>
        <v>2400</v>
      </c>
    </row>
    <row r="100" spans="1:6" ht="15.75">
      <c r="A100" s="29"/>
      <c r="B100" s="29" t="s">
        <v>148</v>
      </c>
      <c r="C100" s="29"/>
      <c r="D100" s="29"/>
      <c r="E100" s="29"/>
      <c r="F100" s="73">
        <f>SUM(F93:F99)</f>
        <v>62160</v>
      </c>
    </row>
    <row r="101" spans="1:6" ht="21" customHeight="1">
      <c r="A101" s="562" t="s">
        <v>113</v>
      </c>
      <c r="B101" s="562"/>
      <c r="C101" s="562"/>
      <c r="D101" s="562"/>
      <c r="E101" s="562"/>
      <c r="F101" s="562"/>
    </row>
    <row r="102" spans="1:6" ht="30" customHeight="1">
      <c r="A102" s="76" t="s">
        <v>142</v>
      </c>
      <c r="B102" s="76" t="s">
        <v>143</v>
      </c>
      <c r="C102" s="76" t="s">
        <v>144</v>
      </c>
      <c r="D102" s="76" t="s">
        <v>145</v>
      </c>
      <c r="E102" s="76" t="s">
        <v>146</v>
      </c>
      <c r="F102" s="76" t="s">
        <v>147</v>
      </c>
    </row>
    <row r="103" spans="1:6" ht="15.75">
      <c r="A103" s="28">
        <v>1</v>
      </c>
      <c r="B103" s="28" t="s">
        <v>636</v>
      </c>
      <c r="C103" s="28" t="s">
        <v>411</v>
      </c>
      <c r="D103" s="28">
        <v>10</v>
      </c>
      <c r="E103" s="28">
        <v>10000</v>
      </c>
      <c r="F103" s="28">
        <f>D103*E103</f>
        <v>100000</v>
      </c>
    </row>
    <row r="104" spans="1:6" ht="15.75">
      <c r="A104" s="28">
        <v>2</v>
      </c>
      <c r="B104" s="28" t="s">
        <v>633</v>
      </c>
      <c r="C104" s="28" t="s">
        <v>411</v>
      </c>
      <c r="D104" s="28">
        <v>1</v>
      </c>
      <c r="E104" s="28">
        <v>5000</v>
      </c>
      <c r="F104" s="28">
        <f>D104*E104</f>
        <v>5000</v>
      </c>
    </row>
    <row r="105" spans="1:6" ht="15.75">
      <c r="A105" s="29"/>
      <c r="B105" s="29" t="s">
        <v>148</v>
      </c>
      <c r="C105" s="29"/>
      <c r="D105" s="29"/>
      <c r="E105" s="29"/>
      <c r="F105" s="29">
        <f>SUM(F103:F104)</f>
        <v>105000</v>
      </c>
    </row>
    <row r="106" spans="1:6" ht="33" customHeight="1">
      <c r="A106" s="554" t="s">
        <v>114</v>
      </c>
      <c r="B106" s="554"/>
      <c r="C106" s="554"/>
      <c r="D106" s="554"/>
      <c r="E106" s="554"/>
      <c r="F106" s="554"/>
    </row>
    <row r="107" spans="1:6" ht="32.25" customHeight="1">
      <c r="A107" s="28" t="s">
        <v>142</v>
      </c>
      <c r="B107" s="28" t="s">
        <v>143</v>
      </c>
      <c r="C107" s="28" t="s">
        <v>144</v>
      </c>
      <c r="D107" s="28" t="s">
        <v>145</v>
      </c>
      <c r="E107" s="28" t="s">
        <v>146</v>
      </c>
      <c r="F107" s="28" t="s">
        <v>147</v>
      </c>
    </row>
    <row r="108" spans="1:6" ht="15.75">
      <c r="A108" s="28">
        <v>1</v>
      </c>
      <c r="B108" s="219" t="s">
        <v>540</v>
      </c>
      <c r="C108" s="219" t="s">
        <v>411</v>
      </c>
      <c r="D108" s="219">
        <v>4</v>
      </c>
      <c r="E108" s="219">
        <v>70</v>
      </c>
      <c r="F108" s="28">
        <f>SUM(D108*E108)</f>
        <v>280</v>
      </c>
    </row>
    <row r="109" spans="1:6" ht="15.75">
      <c r="A109" s="28">
        <v>2</v>
      </c>
      <c r="B109" s="219" t="s">
        <v>541</v>
      </c>
      <c r="C109" s="219" t="s">
        <v>411</v>
      </c>
      <c r="D109" s="219">
        <v>2</v>
      </c>
      <c r="E109" s="219">
        <v>80</v>
      </c>
      <c r="F109" s="28">
        <f>SUM(D109*E109)</f>
        <v>160</v>
      </c>
    </row>
    <row r="110" spans="1:6" ht="15.75">
      <c r="A110" s="28">
        <v>3</v>
      </c>
      <c r="B110" s="219" t="s">
        <v>542</v>
      </c>
      <c r="C110" s="219" t="s">
        <v>411</v>
      </c>
      <c r="D110" s="219">
        <v>2</v>
      </c>
      <c r="E110" s="219">
        <v>60</v>
      </c>
      <c r="F110" s="28">
        <f>SUM(D110*E110)</f>
        <v>120</v>
      </c>
    </row>
    <row r="111" spans="1:6" ht="15.75">
      <c r="A111" s="29"/>
      <c r="B111" s="29" t="s">
        <v>148</v>
      </c>
      <c r="C111" s="29"/>
      <c r="D111" s="29"/>
      <c r="E111" s="29"/>
      <c r="F111" s="73">
        <f>SUM(F108:F110)</f>
        <v>560</v>
      </c>
    </row>
    <row r="112" spans="1:6" ht="36" customHeight="1" hidden="1">
      <c r="A112" s="554" t="s">
        <v>115</v>
      </c>
      <c r="B112" s="554"/>
      <c r="C112" s="554"/>
      <c r="D112" s="554"/>
      <c r="E112" s="554"/>
      <c r="F112" s="554"/>
    </row>
    <row r="113" spans="1:6" ht="30" customHeight="1" hidden="1">
      <c r="A113" s="28" t="s">
        <v>142</v>
      </c>
      <c r="B113" s="28" t="s">
        <v>143</v>
      </c>
      <c r="C113" s="28" t="s">
        <v>144</v>
      </c>
      <c r="D113" s="28" t="s">
        <v>145</v>
      </c>
      <c r="E113" s="28" t="s">
        <v>146</v>
      </c>
      <c r="F113" s="28" t="s">
        <v>147</v>
      </c>
    </row>
    <row r="114" spans="1:6" ht="15.75" hidden="1">
      <c r="A114" s="28"/>
      <c r="B114" s="28"/>
      <c r="C114" s="8"/>
      <c r="D114" s="28"/>
      <c r="E114" s="28"/>
      <c r="F114" s="28">
        <f>D114*E114</f>
        <v>0</v>
      </c>
    </row>
    <row r="115" spans="1:6" ht="15.75" hidden="1">
      <c r="A115" s="29"/>
      <c r="B115" s="29" t="s">
        <v>148</v>
      </c>
      <c r="C115" s="29"/>
      <c r="D115" s="29"/>
      <c r="E115" s="29"/>
      <c r="F115" s="29">
        <f>SUM(F114:F114)</f>
        <v>0</v>
      </c>
    </row>
    <row r="116" spans="1:6" ht="40.5" customHeight="1">
      <c r="A116" s="554" t="s">
        <v>116</v>
      </c>
      <c r="B116" s="554"/>
      <c r="C116" s="554"/>
      <c r="D116" s="554"/>
      <c r="E116" s="554"/>
      <c r="F116" s="554"/>
    </row>
    <row r="117" spans="1:6" ht="28.5" customHeight="1">
      <c r="A117" s="28" t="s">
        <v>142</v>
      </c>
      <c r="B117" s="28" t="s">
        <v>143</v>
      </c>
      <c r="C117" s="28" t="s">
        <v>144</v>
      </c>
      <c r="D117" s="28" t="s">
        <v>145</v>
      </c>
      <c r="E117" s="28" t="s">
        <v>146</v>
      </c>
      <c r="F117" s="28" t="s">
        <v>147</v>
      </c>
    </row>
    <row r="118" spans="1:6" ht="15.75">
      <c r="A118" s="28">
        <v>1</v>
      </c>
      <c r="B118" s="81" t="s">
        <v>637</v>
      </c>
      <c r="C118" s="81" t="s">
        <v>411</v>
      </c>
      <c r="D118" s="81">
        <v>5</v>
      </c>
      <c r="E118" s="81">
        <v>1500</v>
      </c>
      <c r="F118" s="28">
        <f>D118*E118</f>
        <v>7500</v>
      </c>
    </row>
    <row r="119" spans="1:6" ht="15.75">
      <c r="A119" s="28">
        <v>3</v>
      </c>
      <c r="B119" s="81" t="s">
        <v>638</v>
      </c>
      <c r="C119" s="81" t="s">
        <v>411</v>
      </c>
      <c r="D119" s="81">
        <v>10</v>
      </c>
      <c r="E119" s="81">
        <v>700</v>
      </c>
      <c r="F119" s="28">
        <f>D119*E119</f>
        <v>7000</v>
      </c>
    </row>
    <row r="120" spans="1:6" ht="15.75">
      <c r="A120" s="28">
        <v>4</v>
      </c>
      <c r="B120" s="81" t="s">
        <v>790</v>
      </c>
      <c r="C120" s="81" t="s">
        <v>411</v>
      </c>
      <c r="D120" s="81">
        <v>2</v>
      </c>
      <c r="E120" s="81">
        <v>7000</v>
      </c>
      <c r="F120" s="28">
        <f>D120*E120</f>
        <v>14000</v>
      </c>
    </row>
    <row r="121" spans="1:6" ht="15.75">
      <c r="A121" s="29"/>
      <c r="B121" s="29" t="s">
        <v>148</v>
      </c>
      <c r="C121" s="29"/>
      <c r="D121" s="29"/>
      <c r="E121" s="29"/>
      <c r="F121" s="29">
        <f>SUM(F118:F120)</f>
        <v>28500</v>
      </c>
    </row>
    <row r="122" spans="1:6" ht="86.25" customHeight="1" hidden="1">
      <c r="A122" s="567" t="s">
        <v>117</v>
      </c>
      <c r="B122" s="567"/>
      <c r="C122" s="567"/>
      <c r="D122" s="567"/>
      <c r="E122" s="567"/>
      <c r="F122" s="567"/>
    </row>
    <row r="123" spans="1:6" ht="27.75" customHeight="1" hidden="1">
      <c r="A123" s="76" t="s">
        <v>142</v>
      </c>
      <c r="B123" s="76" t="s">
        <v>143</v>
      </c>
      <c r="C123" s="76" t="s">
        <v>144</v>
      </c>
      <c r="D123" s="76" t="s">
        <v>145</v>
      </c>
      <c r="E123" s="76" t="s">
        <v>146</v>
      </c>
      <c r="F123" s="76" t="s">
        <v>147</v>
      </c>
    </row>
    <row r="124" spans="1:6" ht="15.75" hidden="1">
      <c r="A124" s="28"/>
      <c r="B124" s="33"/>
      <c r="C124" s="33"/>
      <c r="D124" s="33"/>
      <c r="E124" s="33"/>
      <c r="F124" s="28"/>
    </row>
    <row r="125" spans="1:6" ht="15.75" hidden="1">
      <c r="A125" s="29"/>
      <c r="B125" s="29" t="s">
        <v>148</v>
      </c>
      <c r="C125" s="29"/>
      <c r="D125" s="29"/>
      <c r="E125" s="29"/>
      <c r="F125" s="51">
        <f>SUM(F124:F124)</f>
        <v>0</v>
      </c>
    </row>
    <row r="126" spans="1:6" ht="57.75" customHeight="1" hidden="1">
      <c r="A126" s="567" t="s">
        <v>118</v>
      </c>
      <c r="B126" s="567"/>
      <c r="C126" s="567"/>
      <c r="D126" s="567"/>
      <c r="E126" s="567"/>
      <c r="F126" s="567"/>
    </row>
    <row r="127" spans="1:6" ht="28.5" customHeight="1" hidden="1">
      <c r="A127" s="81" t="s">
        <v>142</v>
      </c>
      <c r="B127" s="81" t="s">
        <v>143</v>
      </c>
      <c r="C127" s="81" t="s">
        <v>144</v>
      </c>
      <c r="D127" s="81" t="s">
        <v>145</v>
      </c>
      <c r="E127" s="81" t="s">
        <v>146</v>
      </c>
      <c r="F127" s="81" t="s">
        <v>147</v>
      </c>
    </row>
    <row r="128" spans="1:6" ht="15" customHeight="1" hidden="1">
      <c r="A128" s="81"/>
      <c r="B128" s="81"/>
      <c r="C128" s="82"/>
      <c r="D128" s="82"/>
      <c r="E128" s="82"/>
      <c r="F128" s="82">
        <v>0</v>
      </c>
    </row>
    <row r="129" spans="1:6" ht="16.5" customHeight="1" hidden="1">
      <c r="A129" s="83"/>
      <c r="B129" s="83" t="s">
        <v>148</v>
      </c>
      <c r="C129" s="83"/>
      <c r="D129" s="83"/>
      <c r="E129" s="83"/>
      <c r="F129" s="83">
        <v>0</v>
      </c>
    </row>
    <row r="130" spans="1:6" ht="35.25" customHeight="1" hidden="1">
      <c r="A130" s="555" t="s">
        <v>119</v>
      </c>
      <c r="B130" s="555"/>
      <c r="C130" s="555"/>
      <c r="D130" s="555"/>
      <c r="E130" s="555"/>
      <c r="F130" s="555"/>
    </row>
    <row r="131" spans="1:6" ht="25.5" customHeight="1" hidden="1">
      <c r="A131" s="81" t="s">
        <v>142</v>
      </c>
      <c r="B131" s="81" t="s">
        <v>143</v>
      </c>
      <c r="C131" s="81" t="s">
        <v>144</v>
      </c>
      <c r="D131" s="81" t="s">
        <v>145</v>
      </c>
      <c r="E131" s="81" t="s">
        <v>146</v>
      </c>
      <c r="F131" s="81" t="s">
        <v>147</v>
      </c>
    </row>
    <row r="132" spans="1:6" ht="15" customHeight="1" hidden="1">
      <c r="A132" s="81"/>
      <c r="B132" s="81"/>
      <c r="C132" s="82"/>
      <c r="D132" s="82"/>
      <c r="E132" s="82"/>
      <c r="F132" s="82">
        <v>0</v>
      </c>
    </row>
    <row r="133" spans="1:6" ht="16.5" customHeight="1" hidden="1">
      <c r="A133" s="83"/>
      <c r="B133" s="83" t="s">
        <v>148</v>
      </c>
      <c r="C133" s="83"/>
      <c r="D133" s="83"/>
      <c r="E133" s="83"/>
      <c r="F133" s="83">
        <v>0</v>
      </c>
    </row>
    <row r="134" spans="1:9" ht="64.5" customHeight="1" hidden="1">
      <c r="A134" s="555" t="s">
        <v>120</v>
      </c>
      <c r="B134" s="555"/>
      <c r="C134" s="555"/>
      <c r="D134" s="555"/>
      <c r="E134" s="555"/>
      <c r="F134" s="555"/>
      <c r="I134" s="58"/>
    </row>
    <row r="135" spans="1:6" ht="28.5" customHeight="1" hidden="1">
      <c r="A135" s="81" t="s">
        <v>142</v>
      </c>
      <c r="B135" s="81" t="s">
        <v>143</v>
      </c>
      <c r="C135" s="81" t="s">
        <v>144</v>
      </c>
      <c r="D135" s="81" t="s">
        <v>145</v>
      </c>
      <c r="E135" s="81" t="s">
        <v>146</v>
      </c>
      <c r="F135" s="81" t="s">
        <v>147</v>
      </c>
    </row>
    <row r="136" spans="1:6" ht="15.75" customHeight="1" hidden="1">
      <c r="A136" s="81"/>
      <c r="B136" s="81"/>
      <c r="C136" s="82"/>
      <c r="D136" s="82"/>
      <c r="E136" s="82"/>
      <c r="F136" s="82">
        <v>0</v>
      </c>
    </row>
    <row r="137" spans="1:6" ht="16.5" customHeight="1" hidden="1">
      <c r="A137" s="83"/>
      <c r="B137" s="83" t="s">
        <v>148</v>
      </c>
      <c r="C137" s="83"/>
      <c r="D137" s="83"/>
      <c r="E137" s="83"/>
      <c r="F137" s="83">
        <v>0</v>
      </c>
    </row>
    <row r="138" spans="1:6" ht="51" customHeight="1" hidden="1">
      <c r="A138" s="563" t="s">
        <v>121</v>
      </c>
      <c r="B138" s="563"/>
      <c r="C138" s="563"/>
      <c r="D138" s="563"/>
      <c r="E138" s="563"/>
      <c r="F138" s="563"/>
    </row>
    <row r="139" spans="1:6" ht="30.75" customHeight="1" hidden="1">
      <c r="A139" s="81" t="s">
        <v>142</v>
      </c>
      <c r="B139" s="81" t="s">
        <v>143</v>
      </c>
      <c r="C139" s="81" t="s">
        <v>144</v>
      </c>
      <c r="D139" s="81" t="s">
        <v>145</v>
      </c>
      <c r="E139" s="81" t="s">
        <v>146</v>
      </c>
      <c r="F139" s="81" t="s">
        <v>147</v>
      </c>
    </row>
    <row r="140" spans="1:6" ht="16.5" customHeight="1" hidden="1">
      <c r="A140" s="81"/>
      <c r="B140" s="81"/>
      <c r="C140" s="82"/>
      <c r="D140" s="82"/>
      <c r="E140" s="82"/>
      <c r="F140" s="82">
        <v>0</v>
      </c>
    </row>
    <row r="141" spans="1:6" ht="16.5" customHeight="1" hidden="1">
      <c r="A141" s="83"/>
      <c r="B141" s="83" t="s">
        <v>148</v>
      </c>
      <c r="C141" s="83"/>
      <c r="D141" s="83"/>
      <c r="E141" s="83"/>
      <c r="F141" s="83">
        <v>0</v>
      </c>
    </row>
    <row r="142" ht="16.5" customHeight="1" hidden="1">
      <c r="A142" s="7" t="s">
        <v>122</v>
      </c>
    </row>
    <row r="143" spans="1:6" ht="27" customHeight="1" hidden="1">
      <c r="A143" s="28" t="s">
        <v>142</v>
      </c>
      <c r="B143" s="28" t="s">
        <v>143</v>
      </c>
      <c r="C143" s="28" t="s">
        <v>144</v>
      </c>
      <c r="D143" s="28" t="s">
        <v>145</v>
      </c>
      <c r="E143" s="28" t="s">
        <v>146</v>
      </c>
      <c r="F143" s="28" t="s">
        <v>147</v>
      </c>
    </row>
    <row r="144" spans="1:6" ht="16.5" customHeight="1" hidden="1">
      <c r="A144" s="28"/>
      <c r="B144" s="28"/>
      <c r="C144" s="28"/>
      <c r="D144" s="28"/>
      <c r="E144" s="28"/>
      <c r="F144" s="28">
        <f>D144*E144</f>
        <v>0</v>
      </c>
    </row>
    <row r="145" spans="1:6" ht="19.5" customHeight="1" hidden="1">
      <c r="A145" s="28"/>
      <c r="B145" s="3"/>
      <c r="C145" s="28"/>
      <c r="D145" s="28"/>
      <c r="E145" s="28"/>
      <c r="F145" s="28">
        <f>D145*E145</f>
        <v>0</v>
      </c>
    </row>
    <row r="146" spans="1:6" ht="19.5" customHeight="1" hidden="1">
      <c r="A146" s="28"/>
      <c r="B146" s="3"/>
      <c r="C146" s="28"/>
      <c r="D146" s="28"/>
      <c r="E146" s="28"/>
      <c r="F146" s="28">
        <f>D146*E146</f>
        <v>0</v>
      </c>
    </row>
    <row r="147" spans="1:6" ht="16.5" customHeight="1" hidden="1">
      <c r="A147" s="29"/>
      <c r="B147" s="29" t="s">
        <v>148</v>
      </c>
      <c r="C147" s="29"/>
      <c r="D147" s="29"/>
      <c r="E147" s="29"/>
      <c r="F147" s="29">
        <f>SUM(F144:F146)</f>
        <v>0</v>
      </c>
    </row>
    <row r="148" ht="21" customHeight="1" hidden="1">
      <c r="A148" s="7" t="s">
        <v>123</v>
      </c>
    </row>
    <row r="149" spans="1:6" ht="30.75" customHeight="1" hidden="1">
      <c r="A149" s="28" t="s">
        <v>142</v>
      </c>
      <c r="B149" s="28" t="s">
        <v>143</v>
      </c>
      <c r="C149" s="28" t="s">
        <v>144</v>
      </c>
      <c r="D149" s="28" t="s">
        <v>145</v>
      </c>
      <c r="E149" s="28" t="s">
        <v>146</v>
      </c>
      <c r="F149" s="28" t="s">
        <v>147</v>
      </c>
    </row>
    <row r="150" spans="1:6" ht="33" customHeight="1" hidden="1">
      <c r="A150" s="28"/>
      <c r="B150" s="28"/>
      <c r="C150" s="28"/>
      <c r="D150" s="28"/>
      <c r="E150" s="28"/>
      <c r="F150" s="28">
        <f>SUM(D150*E150)</f>
        <v>0</v>
      </c>
    </row>
    <row r="151" spans="1:6" ht="16.5" customHeight="1" hidden="1">
      <c r="A151" s="28"/>
      <c r="B151" s="28"/>
      <c r="C151" s="3"/>
      <c r="D151" s="28"/>
      <c r="E151" s="28"/>
      <c r="F151" s="28">
        <f>SUM(D151*E151)</f>
        <v>0</v>
      </c>
    </row>
    <row r="152" spans="1:6" ht="16.5" customHeight="1" hidden="1">
      <c r="A152" s="3"/>
      <c r="B152" s="3"/>
      <c r="C152" s="3"/>
      <c r="D152" s="28"/>
      <c r="E152" s="3"/>
      <c r="F152" s="28">
        <f>SUM(D152*E152)</f>
        <v>0</v>
      </c>
    </row>
    <row r="153" spans="1:6" ht="16.5" customHeight="1" hidden="1">
      <c r="A153" s="3"/>
      <c r="B153" s="3"/>
      <c r="C153" s="3"/>
      <c r="D153" s="28"/>
      <c r="E153" s="3"/>
      <c r="F153" s="28">
        <f>SUM(D153*E153)</f>
        <v>0</v>
      </c>
    </row>
    <row r="154" spans="1:6" ht="18" customHeight="1" hidden="1">
      <c r="A154" s="28"/>
      <c r="B154" s="28"/>
      <c r="C154" s="28"/>
      <c r="D154" s="28"/>
      <c r="E154" s="28"/>
      <c r="F154" s="28">
        <f>SUM(D154*E154)</f>
        <v>0</v>
      </c>
    </row>
    <row r="155" spans="1:9" ht="16.5" customHeight="1" hidden="1">
      <c r="A155" s="29"/>
      <c r="B155" s="29" t="s">
        <v>148</v>
      </c>
      <c r="C155" s="29"/>
      <c r="D155" s="29"/>
      <c r="E155" s="29"/>
      <c r="F155" s="73">
        <f>SUM(F150:F154)</f>
        <v>0</v>
      </c>
      <c r="G155" s="74">
        <f>'одяг для вихов - 2210'!N9</f>
        <v>0</v>
      </c>
      <c r="H155" s="74"/>
      <c r="I155" s="74"/>
    </row>
    <row r="156" ht="16.5" customHeight="1" hidden="1">
      <c r="A156" s="7" t="s">
        <v>124</v>
      </c>
    </row>
    <row r="157" spans="1:6" ht="29.25" customHeight="1" hidden="1">
      <c r="A157" s="28" t="s">
        <v>142</v>
      </c>
      <c r="B157" s="28" t="s">
        <v>143</v>
      </c>
      <c r="C157" s="28" t="s">
        <v>144</v>
      </c>
      <c r="D157" s="28" t="s">
        <v>145</v>
      </c>
      <c r="E157" s="28" t="s">
        <v>146</v>
      </c>
      <c r="F157" s="28" t="s">
        <v>147</v>
      </c>
    </row>
    <row r="158" spans="1:6" ht="16.5" customHeight="1" hidden="1">
      <c r="A158" s="231"/>
      <c r="B158" s="3"/>
      <c r="C158" s="3"/>
      <c r="D158" s="28"/>
      <c r="E158" s="28"/>
      <c r="F158" s="81">
        <f aca="true" t="shared" si="7" ref="F158:F165">D158*E158</f>
        <v>0</v>
      </c>
    </row>
    <row r="159" spans="1:6" ht="16.5" customHeight="1" hidden="1">
      <c r="A159" s="231"/>
      <c r="B159" s="3"/>
      <c r="C159" s="3"/>
      <c r="D159" s="28"/>
      <c r="E159" s="3"/>
      <c r="F159" s="81">
        <f t="shared" si="7"/>
        <v>0</v>
      </c>
    </row>
    <row r="160" spans="1:6" ht="16.5" customHeight="1" hidden="1">
      <c r="A160" s="231"/>
      <c r="B160" s="3"/>
      <c r="C160" s="3"/>
      <c r="D160" s="28"/>
      <c r="E160" s="3"/>
      <c r="F160" s="81">
        <f t="shared" si="7"/>
        <v>0</v>
      </c>
    </row>
    <row r="161" spans="1:6" ht="16.5" customHeight="1" hidden="1">
      <c r="A161" s="231"/>
      <c r="B161" s="3"/>
      <c r="C161" s="3"/>
      <c r="D161" s="28"/>
      <c r="E161" s="3"/>
      <c r="F161" s="81">
        <f t="shared" si="7"/>
        <v>0</v>
      </c>
    </row>
    <row r="162" spans="1:6" ht="16.5" customHeight="1" hidden="1">
      <c r="A162" s="231"/>
      <c r="B162" s="3"/>
      <c r="C162" s="3"/>
      <c r="D162" s="28"/>
      <c r="E162" s="3"/>
      <c r="F162" s="81">
        <f t="shared" si="7"/>
        <v>0</v>
      </c>
    </row>
    <row r="163" spans="1:6" ht="16.5" customHeight="1" hidden="1">
      <c r="A163" s="231"/>
      <c r="B163" s="3"/>
      <c r="C163" s="3"/>
      <c r="D163" s="28"/>
      <c r="E163" s="3"/>
      <c r="F163" s="81">
        <f t="shared" si="7"/>
        <v>0</v>
      </c>
    </row>
    <row r="164" spans="1:6" ht="16.5" customHeight="1" hidden="1">
      <c r="A164" s="231"/>
      <c r="B164" s="3"/>
      <c r="C164" s="3"/>
      <c r="D164" s="28"/>
      <c r="E164" s="3"/>
      <c r="F164" s="81">
        <f t="shared" si="7"/>
        <v>0</v>
      </c>
    </row>
    <row r="165" spans="1:6" ht="16.5" customHeight="1" hidden="1">
      <c r="A165" s="231"/>
      <c r="B165" s="3"/>
      <c r="C165" s="3"/>
      <c r="D165" s="28"/>
      <c r="E165" s="28"/>
      <c r="F165" s="81">
        <f t="shared" si="7"/>
        <v>0</v>
      </c>
    </row>
    <row r="166" spans="1:6" ht="16.5" customHeight="1" hidden="1">
      <c r="A166" s="29"/>
      <c r="B166" s="29" t="s">
        <v>148</v>
      </c>
      <c r="C166" s="29"/>
      <c r="D166" s="29"/>
      <c r="E166" s="29"/>
      <c r="F166" s="29">
        <f>SUM(F158:F165)</f>
        <v>0</v>
      </c>
    </row>
    <row r="167" spans="1:6" ht="38.25" customHeight="1" hidden="1">
      <c r="A167" s="554" t="s">
        <v>66</v>
      </c>
      <c r="B167" s="554"/>
      <c r="C167" s="554"/>
      <c r="D167" s="554"/>
      <c r="E167" s="554"/>
      <c r="F167" s="554"/>
    </row>
    <row r="168" spans="1:6" ht="30" customHeight="1" hidden="1">
      <c r="A168" s="28" t="s">
        <v>142</v>
      </c>
      <c r="B168" s="28" t="s">
        <v>143</v>
      </c>
      <c r="C168" s="28" t="s">
        <v>144</v>
      </c>
      <c r="D168" s="28" t="s">
        <v>145</v>
      </c>
      <c r="E168" s="28" t="s">
        <v>146</v>
      </c>
      <c r="F168" s="28" t="s">
        <v>147</v>
      </c>
    </row>
    <row r="169" spans="1:6" ht="16.5" customHeight="1" hidden="1">
      <c r="A169" s="28">
        <v>1</v>
      </c>
      <c r="B169" s="28"/>
      <c r="C169" s="28"/>
      <c r="D169" s="59"/>
      <c r="E169" s="28"/>
      <c r="F169" s="59">
        <f>SUM(D169*E169)</f>
        <v>0</v>
      </c>
    </row>
    <row r="170" spans="1:6" ht="16.5" customHeight="1" hidden="1">
      <c r="A170" s="28">
        <v>2</v>
      </c>
      <c r="B170" s="28"/>
      <c r="C170" s="28"/>
      <c r="D170" s="59"/>
      <c r="E170" s="28"/>
      <c r="F170" s="59">
        <f>SUM(D170*E170)</f>
        <v>0</v>
      </c>
    </row>
    <row r="171" spans="1:6" ht="16.5" customHeight="1" hidden="1">
      <c r="A171" s="28">
        <v>3</v>
      </c>
      <c r="B171" s="28"/>
      <c r="C171" s="28"/>
      <c r="D171" s="28"/>
      <c r="E171" s="28"/>
      <c r="F171" s="28">
        <f>SUM(D171*E171)</f>
        <v>0</v>
      </c>
    </row>
    <row r="172" spans="1:6" ht="16.5" customHeight="1" hidden="1">
      <c r="A172" s="28">
        <v>4</v>
      </c>
      <c r="B172" s="28"/>
      <c r="C172" s="28"/>
      <c r="D172" s="28"/>
      <c r="E172" s="28"/>
      <c r="F172" s="28">
        <f>SUM(D172*E172)</f>
        <v>0</v>
      </c>
    </row>
    <row r="173" spans="1:6" ht="16.5" customHeight="1" hidden="1">
      <c r="A173" s="29"/>
      <c r="B173" s="29" t="s">
        <v>148</v>
      </c>
      <c r="C173" s="29"/>
      <c r="D173" s="29"/>
      <c r="E173" s="29"/>
      <c r="F173" s="73">
        <f>SUM(F169:F172)</f>
        <v>0</v>
      </c>
    </row>
    <row r="174" ht="16.5" customHeight="1" hidden="1">
      <c r="A174" s="7" t="s">
        <v>267</v>
      </c>
    </row>
    <row r="175" spans="1:4" ht="27" customHeight="1" hidden="1">
      <c r="A175" s="28" t="s">
        <v>142</v>
      </c>
      <c r="B175" s="28" t="s">
        <v>143</v>
      </c>
      <c r="C175" s="28" t="s">
        <v>145</v>
      </c>
      <c r="D175" s="44"/>
    </row>
    <row r="176" spans="1:4" ht="16.5" customHeight="1" hidden="1">
      <c r="A176" s="28">
        <v>1</v>
      </c>
      <c r="B176" s="28"/>
      <c r="C176" s="28"/>
      <c r="D176" s="44"/>
    </row>
    <row r="177" spans="1:4" ht="16.5" customHeight="1" hidden="1">
      <c r="A177" s="28">
        <v>2</v>
      </c>
      <c r="B177" s="28"/>
      <c r="C177" s="28"/>
      <c r="D177" s="44"/>
    </row>
    <row r="178" spans="1:4" ht="16.5" customHeight="1" hidden="1">
      <c r="A178" s="28">
        <v>3</v>
      </c>
      <c r="B178" s="28"/>
      <c r="C178" s="28"/>
      <c r="D178" s="44"/>
    </row>
    <row r="179" spans="1:4" ht="16.5" customHeight="1" hidden="1">
      <c r="A179" s="29"/>
      <c r="B179" s="29"/>
      <c r="C179" s="29">
        <f>SUM(C176:C178)</f>
        <v>0</v>
      </c>
      <c r="D179" s="45"/>
    </row>
    <row r="180" spans="1:6" ht="65.25" customHeight="1" hidden="1">
      <c r="A180" s="561" t="s">
        <v>125</v>
      </c>
      <c r="B180" s="561"/>
      <c r="C180" s="561"/>
      <c r="D180" s="561"/>
      <c r="E180" s="561"/>
      <c r="F180" s="561"/>
    </row>
    <row r="181" spans="1:6" ht="30.75" customHeight="1" hidden="1">
      <c r="A181" s="28" t="s">
        <v>142</v>
      </c>
      <c r="B181" s="28" t="s">
        <v>143</v>
      </c>
      <c r="C181" s="28" t="s">
        <v>144</v>
      </c>
      <c r="D181" s="28" t="s">
        <v>145</v>
      </c>
      <c r="E181" s="28" t="s">
        <v>146</v>
      </c>
      <c r="F181" s="28" t="s">
        <v>147</v>
      </c>
    </row>
    <row r="182" spans="1:6" ht="18" customHeight="1" hidden="1">
      <c r="A182" s="28"/>
      <c r="B182" s="33"/>
      <c r="C182" s="33"/>
      <c r="D182" s="33"/>
      <c r="E182" s="33"/>
      <c r="F182" s="28">
        <f>SUM(D182*E182)</f>
        <v>0</v>
      </c>
    </row>
    <row r="183" spans="1:6" ht="16.5" customHeight="1" hidden="1">
      <c r="A183" s="28"/>
      <c r="B183" s="33"/>
      <c r="C183" s="33"/>
      <c r="D183" s="33"/>
      <c r="E183" s="33"/>
      <c r="F183" s="28">
        <f>SUM(D183*E183)</f>
        <v>0</v>
      </c>
    </row>
    <row r="184" spans="1:6" ht="16.5" customHeight="1" hidden="1">
      <c r="A184" s="28"/>
      <c r="B184" s="33"/>
      <c r="C184" s="33"/>
      <c r="D184" s="33"/>
      <c r="E184" s="33"/>
      <c r="F184" s="28">
        <f>SUM(D184*E184)</f>
        <v>0</v>
      </c>
    </row>
    <row r="185" spans="1:6" ht="16.5" customHeight="1" hidden="1">
      <c r="A185" s="28"/>
      <c r="B185" s="33"/>
      <c r="C185" s="33"/>
      <c r="D185" s="33"/>
      <c r="E185" s="33"/>
      <c r="F185" s="28">
        <f>SUM(D185*E185)</f>
        <v>0</v>
      </c>
    </row>
    <row r="186" spans="1:6" ht="16.5" customHeight="1" hidden="1">
      <c r="A186" s="28"/>
      <c r="B186" s="33"/>
      <c r="C186" s="33"/>
      <c r="D186" s="33"/>
      <c r="E186" s="33"/>
      <c r="F186" s="28">
        <f>SUM(D186*E186)</f>
        <v>0</v>
      </c>
    </row>
    <row r="187" spans="1:6" ht="16.5" customHeight="1" hidden="1">
      <c r="A187" s="29"/>
      <c r="B187" s="29" t="s">
        <v>148</v>
      </c>
      <c r="C187" s="29"/>
      <c r="D187" s="29"/>
      <c r="E187" s="29"/>
      <c r="F187" s="29">
        <f>SUM(F182:F186)</f>
        <v>0</v>
      </c>
    </row>
    <row r="188" spans="1:6" ht="31.5" customHeight="1" hidden="1">
      <c r="A188" s="556" t="s">
        <v>126</v>
      </c>
      <c r="B188" s="556"/>
      <c r="C188" s="556"/>
      <c r="D188" s="556"/>
      <c r="E188" s="556"/>
      <c r="F188" s="556"/>
    </row>
    <row r="189" spans="1:6" ht="31.5" customHeight="1" hidden="1">
      <c r="A189" s="28" t="s">
        <v>142</v>
      </c>
      <c r="B189" s="28" t="s">
        <v>143</v>
      </c>
      <c r="C189" s="28" t="s">
        <v>144</v>
      </c>
      <c r="D189" s="28" t="s">
        <v>145</v>
      </c>
      <c r="E189" s="28" t="s">
        <v>146</v>
      </c>
      <c r="F189" s="28" t="s">
        <v>147</v>
      </c>
    </row>
    <row r="190" spans="1:6" ht="16.5" customHeight="1" hidden="1">
      <c r="A190" s="231"/>
      <c r="B190" s="3"/>
      <c r="C190" s="3"/>
      <c r="D190" s="28"/>
      <c r="E190" s="3"/>
      <c r="F190" s="28">
        <f>D190*E190</f>
        <v>0</v>
      </c>
    </row>
    <row r="191" spans="1:6" ht="16.5" customHeight="1" hidden="1">
      <c r="A191" s="231"/>
      <c r="B191" s="3"/>
      <c r="C191" s="3"/>
      <c r="D191" s="28"/>
      <c r="E191" s="3"/>
      <c r="F191" s="28">
        <f>D191*E191</f>
        <v>0</v>
      </c>
    </row>
    <row r="192" spans="1:6" ht="16.5" customHeight="1" hidden="1">
      <c r="A192" s="231"/>
      <c r="B192" s="3"/>
      <c r="C192" s="3"/>
      <c r="D192" s="28"/>
      <c r="E192" s="3"/>
      <c r="F192" s="28">
        <f>D192*E192</f>
        <v>0</v>
      </c>
    </row>
    <row r="193" spans="1:6" ht="16.5" customHeight="1" hidden="1">
      <c r="A193" s="29"/>
      <c r="B193" s="29" t="s">
        <v>148</v>
      </c>
      <c r="C193" s="29"/>
      <c r="D193" s="29"/>
      <c r="E193" s="29"/>
      <c r="F193" s="29">
        <f>SUM(F190:F192)</f>
        <v>0</v>
      </c>
    </row>
    <row r="194" spans="1:6" ht="16.5" customHeight="1">
      <c r="A194" s="44"/>
      <c r="B194" s="44"/>
      <c r="C194" s="44"/>
      <c r="D194" s="44"/>
      <c r="E194" s="44"/>
      <c r="F194" s="44"/>
    </row>
    <row r="195" spans="2:8" ht="16.5" customHeight="1">
      <c r="B195" s="552" t="s">
        <v>395</v>
      </c>
      <c r="C195" s="552"/>
      <c r="D195" s="552"/>
      <c r="E195" s="552"/>
      <c r="F195" s="70">
        <f>ROUND((F41+F50+F59+F63+F72+F81+F90+F100+F105+F111+F115+F121+F125+F129+F133+F137+F141+F147+F155+F166+F173+F187+F193),0)</f>
        <v>361907</v>
      </c>
      <c r="H195" s="74"/>
    </row>
    <row r="196" spans="2:6" ht="15.75" customHeight="1" hidden="1">
      <c r="B196" s="553" t="s">
        <v>92</v>
      </c>
      <c r="C196" s="553"/>
      <c r="D196" s="553"/>
      <c r="E196" s="553"/>
      <c r="F196" s="33"/>
    </row>
    <row r="197" spans="2:6" ht="15.75" hidden="1">
      <c r="B197" s="553" t="s">
        <v>96</v>
      </c>
      <c r="C197" s="553"/>
      <c r="D197" s="553"/>
      <c r="E197" s="553"/>
      <c r="F197" s="33"/>
    </row>
    <row r="198" ht="15.75">
      <c r="F198" s="74"/>
    </row>
    <row r="199" ht="15.75">
      <c r="G199" s="232"/>
    </row>
    <row r="200" spans="2:5" ht="15.75">
      <c r="B200" s="7" t="s">
        <v>161</v>
      </c>
      <c r="C200" s="47"/>
      <c r="E200" s="7" t="s">
        <v>582</v>
      </c>
    </row>
    <row r="202" spans="2:5" ht="15.75">
      <c r="B202" s="7" t="s">
        <v>160</v>
      </c>
      <c r="C202" s="47"/>
      <c r="E202" s="7" t="s">
        <v>584</v>
      </c>
    </row>
    <row r="217" ht="15.75" customHeight="1"/>
    <row r="219" ht="33" customHeight="1"/>
    <row r="251" ht="15.75" customHeight="1"/>
    <row r="253" ht="30.75" customHeight="1"/>
    <row r="353" ht="15.75" customHeight="1"/>
    <row r="355" ht="15.75" customHeight="1"/>
    <row r="364" ht="15.75" customHeight="1"/>
    <row r="366" ht="15.75" customHeight="1"/>
    <row r="369" ht="15.75" customHeight="1"/>
    <row r="371" ht="18" customHeight="1"/>
    <row r="394" ht="15.75" customHeight="1"/>
    <row r="422" ht="15.75" customHeight="1"/>
    <row r="436" ht="15.75" customHeight="1"/>
    <row r="482" spans="1:7" s="55" customFormat="1" ht="15.75">
      <c r="A482" s="7"/>
      <c r="B482" s="7"/>
      <c r="C482" s="7"/>
      <c r="D482" s="7"/>
      <c r="E482" s="7"/>
      <c r="F482" s="7"/>
      <c r="G482" s="7"/>
    </row>
  </sheetData>
  <sheetProtection/>
  <mergeCells count="23">
    <mergeCell ref="A1:F1"/>
    <mergeCell ref="A51:F51"/>
    <mergeCell ref="A2:F2"/>
    <mergeCell ref="A60:F60"/>
    <mergeCell ref="A42:F42"/>
    <mergeCell ref="B197:E197"/>
    <mergeCell ref="A64:F64"/>
    <mergeCell ref="A122:F122"/>
    <mergeCell ref="A126:F126"/>
    <mergeCell ref="A116:F116"/>
    <mergeCell ref="A73:F73"/>
    <mergeCell ref="A91:F91"/>
    <mergeCell ref="A180:F180"/>
    <mergeCell ref="A101:F101"/>
    <mergeCell ref="A106:F106"/>
    <mergeCell ref="A138:F138"/>
    <mergeCell ref="B195:E195"/>
    <mergeCell ref="B196:E196"/>
    <mergeCell ref="A167:F167"/>
    <mergeCell ref="A130:F130"/>
    <mergeCell ref="A112:F112"/>
    <mergeCell ref="A188:F188"/>
    <mergeCell ref="A134:F13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23"/>
  <sheetViews>
    <sheetView view="pageBreakPreview" zoomScale="60" zoomScalePageLayoutView="0" workbookViewId="0" topLeftCell="A4">
      <selection activeCell="G27" sqref="G27"/>
    </sheetView>
  </sheetViews>
  <sheetFormatPr defaultColWidth="9.140625" defaultRowHeight="12.75"/>
  <cols>
    <col min="2" max="3" width="10.28125" style="0" customWidth="1"/>
    <col min="6" max="7" width="11.00390625" style="0" bestFit="1" customWidth="1"/>
    <col min="8" max="8" width="11.57421875" style="0" customWidth="1"/>
    <col min="11" max="11" width="11.28125" style="0" customWidth="1"/>
    <col min="13" max="13" width="11.00390625" style="0" customWidth="1"/>
    <col min="14" max="14" width="11.57421875" style="0" customWidth="1"/>
    <col min="15" max="15" width="10.8515625" style="0" customWidth="1"/>
    <col min="16" max="16" width="11.421875" style="0" customWidth="1"/>
    <col min="17" max="17" width="11.00390625" style="0" customWidth="1"/>
    <col min="18" max="18" width="10.28125" style="0" customWidth="1"/>
    <col min="19" max="19" width="10.421875" style="0" customWidth="1"/>
    <col min="20" max="20" width="11.7109375" style="0" customWidth="1"/>
    <col min="21" max="21" width="10.8515625" style="0" customWidth="1"/>
    <col min="24" max="24" width="68.57421875" style="0" customWidth="1"/>
  </cols>
  <sheetData>
    <row r="1" spans="1:25" ht="15">
      <c r="A1" s="439"/>
      <c r="B1" s="439" t="s">
        <v>806</v>
      </c>
      <c r="C1" s="439"/>
      <c r="D1" s="439"/>
      <c r="E1" s="439"/>
      <c r="F1" s="439"/>
      <c r="G1" s="439"/>
      <c r="H1" s="439"/>
      <c r="I1" s="439"/>
      <c r="J1" s="439"/>
      <c r="K1" s="439"/>
      <c r="L1" s="439"/>
      <c r="M1" s="439"/>
      <c r="N1" s="439"/>
      <c r="O1" s="439"/>
      <c r="P1" s="439"/>
      <c r="Q1" s="439"/>
      <c r="R1" s="439"/>
      <c r="S1" s="439"/>
      <c r="T1" s="439"/>
      <c r="U1" s="439"/>
      <c r="V1" s="440"/>
      <c r="W1" s="438"/>
      <c r="X1" s="438"/>
      <c r="Y1" s="438"/>
    </row>
    <row r="2" spans="1:25" ht="15">
      <c r="A2" s="441"/>
      <c r="B2" s="441" t="s">
        <v>789</v>
      </c>
      <c r="C2" s="441"/>
      <c r="D2" s="441"/>
      <c r="E2" s="441"/>
      <c r="F2" s="441"/>
      <c r="G2" s="441"/>
      <c r="H2" s="441"/>
      <c r="I2" s="441"/>
      <c r="J2" s="441"/>
      <c r="K2" s="441"/>
      <c r="L2" s="441"/>
      <c r="M2" s="441"/>
      <c r="N2" s="441"/>
      <c r="O2" s="442"/>
      <c r="P2" s="442"/>
      <c r="Q2" s="442"/>
      <c r="R2" s="442"/>
      <c r="S2" s="442"/>
      <c r="T2" s="442"/>
      <c r="U2" s="442"/>
      <c r="V2" s="443"/>
      <c r="W2" s="438"/>
      <c r="X2" s="438"/>
      <c r="Y2" s="438"/>
    </row>
    <row r="3" spans="1:25" ht="15">
      <c r="A3" s="443"/>
      <c r="B3" s="444">
        <v>1000</v>
      </c>
      <c r="C3" s="443"/>
      <c r="D3" s="443"/>
      <c r="E3" s="443"/>
      <c r="F3" s="443"/>
      <c r="G3" s="443"/>
      <c r="H3" s="443"/>
      <c r="I3" s="443"/>
      <c r="J3" s="443"/>
      <c r="K3" s="443"/>
      <c r="L3" s="443"/>
      <c r="M3" s="443"/>
      <c r="N3" s="443"/>
      <c r="O3" s="443"/>
      <c r="P3" s="443"/>
      <c r="Q3" s="443"/>
      <c r="R3" s="443"/>
      <c r="S3" s="443"/>
      <c r="T3" s="443"/>
      <c r="U3" s="443"/>
      <c r="V3" s="443"/>
      <c r="W3" s="438"/>
      <c r="X3" s="438"/>
      <c r="Y3" s="438"/>
    </row>
    <row r="4" spans="1:25" ht="15">
      <c r="A4" s="573" t="s">
        <v>719</v>
      </c>
      <c r="B4" s="585" t="s">
        <v>720</v>
      </c>
      <c r="C4" s="579" t="s">
        <v>720</v>
      </c>
      <c r="D4" s="579" t="s">
        <v>721</v>
      </c>
      <c r="E4" s="579" t="s">
        <v>722</v>
      </c>
      <c r="F4" s="579" t="s">
        <v>788</v>
      </c>
      <c r="G4" s="579" t="s">
        <v>787</v>
      </c>
      <c r="H4" s="579" t="s">
        <v>783</v>
      </c>
      <c r="I4" s="580"/>
      <c r="J4" s="580"/>
      <c r="K4" s="580"/>
      <c r="L4" s="580"/>
      <c r="M4" s="580"/>
      <c r="N4" s="580"/>
      <c r="O4" s="580"/>
      <c r="P4" s="580"/>
      <c r="Q4" s="580"/>
      <c r="R4" s="580"/>
      <c r="S4" s="580"/>
      <c r="T4" s="580"/>
      <c r="U4" s="580"/>
      <c r="V4" s="580"/>
      <c r="W4" s="580"/>
      <c r="X4" s="581"/>
      <c r="Y4" s="582"/>
    </row>
    <row r="5" spans="1:25" ht="15">
      <c r="A5" s="573"/>
      <c r="B5" s="585"/>
      <c r="C5" s="579"/>
      <c r="D5" s="579"/>
      <c r="E5" s="579"/>
      <c r="F5" s="579"/>
      <c r="G5" s="579"/>
      <c r="H5" s="579"/>
      <c r="I5" s="573" t="s">
        <v>723</v>
      </c>
      <c r="J5" s="583" t="s">
        <v>724</v>
      </c>
      <c r="K5" s="584" t="s">
        <v>725</v>
      </c>
      <c r="L5" s="576" t="s">
        <v>726</v>
      </c>
      <c r="M5" s="584" t="s">
        <v>727</v>
      </c>
      <c r="N5" s="576" t="s">
        <v>728</v>
      </c>
      <c r="O5" s="575" t="s">
        <v>729</v>
      </c>
      <c r="P5" s="576" t="s">
        <v>730</v>
      </c>
      <c r="Q5" s="577" t="s">
        <v>731</v>
      </c>
      <c r="R5" s="572" t="s">
        <v>732</v>
      </c>
      <c r="S5" s="572"/>
      <c r="T5" s="576" t="s">
        <v>733</v>
      </c>
      <c r="U5" s="576" t="s">
        <v>734</v>
      </c>
      <c r="V5" s="572" t="s">
        <v>732</v>
      </c>
      <c r="W5" s="572"/>
      <c r="X5" s="573" t="s">
        <v>735</v>
      </c>
      <c r="Y5" s="573"/>
    </row>
    <row r="6" spans="1:25" ht="240">
      <c r="A6" s="573"/>
      <c r="B6" s="585"/>
      <c r="C6" s="579"/>
      <c r="D6" s="579"/>
      <c r="E6" s="579"/>
      <c r="F6" s="579"/>
      <c r="G6" s="579"/>
      <c r="H6" s="579"/>
      <c r="I6" s="573"/>
      <c r="J6" s="583"/>
      <c r="K6" s="584"/>
      <c r="L6" s="576"/>
      <c r="M6" s="584"/>
      <c r="N6" s="576"/>
      <c r="O6" s="575"/>
      <c r="P6" s="576"/>
      <c r="Q6" s="578"/>
      <c r="R6" s="445" t="s">
        <v>736</v>
      </c>
      <c r="S6" s="445" t="s">
        <v>737</v>
      </c>
      <c r="T6" s="576"/>
      <c r="U6" s="576"/>
      <c r="V6" s="445" t="s">
        <v>738</v>
      </c>
      <c r="W6" s="445" t="s">
        <v>739</v>
      </c>
      <c r="X6" s="573"/>
      <c r="Y6" s="573"/>
    </row>
    <row r="7" spans="1:25" ht="15">
      <c r="A7" s="446">
        <v>1</v>
      </c>
      <c r="B7" s="446">
        <v>2</v>
      </c>
      <c r="C7" s="446">
        <v>3</v>
      </c>
      <c r="D7" s="446" t="s">
        <v>740</v>
      </c>
      <c r="E7" s="446">
        <v>5</v>
      </c>
      <c r="F7" s="446">
        <v>6</v>
      </c>
      <c r="G7" s="446">
        <v>7</v>
      </c>
      <c r="H7" s="446">
        <v>8</v>
      </c>
      <c r="I7" s="446">
        <v>9</v>
      </c>
      <c r="J7" s="446">
        <v>10</v>
      </c>
      <c r="K7" s="446" t="s">
        <v>741</v>
      </c>
      <c r="L7" s="446">
        <v>12</v>
      </c>
      <c r="M7" s="446" t="s">
        <v>742</v>
      </c>
      <c r="N7" s="446">
        <v>14</v>
      </c>
      <c r="O7" s="446" t="s">
        <v>743</v>
      </c>
      <c r="P7" s="446">
        <v>16</v>
      </c>
      <c r="Q7" s="446">
        <v>17</v>
      </c>
      <c r="R7" s="446" t="s">
        <v>744</v>
      </c>
      <c r="S7" s="446" t="s">
        <v>745</v>
      </c>
      <c r="T7" s="446">
        <v>20</v>
      </c>
      <c r="U7" s="446">
        <v>21</v>
      </c>
      <c r="V7" s="446" t="s">
        <v>746</v>
      </c>
      <c r="W7" s="447" t="s">
        <v>747</v>
      </c>
      <c r="X7" s="448">
        <v>22</v>
      </c>
      <c r="Y7" s="448"/>
    </row>
    <row r="8" spans="1:25" ht="50.25" customHeight="1">
      <c r="A8" s="568" t="s">
        <v>617</v>
      </c>
      <c r="B8" s="568">
        <v>27</v>
      </c>
      <c r="C8" s="568">
        <v>27</v>
      </c>
      <c r="D8" s="568">
        <f>C8-B8</f>
        <v>0</v>
      </c>
      <c r="E8" s="568">
        <v>375</v>
      </c>
      <c r="F8" s="571">
        <v>81490</v>
      </c>
      <c r="G8" s="574">
        <v>39155.7</v>
      </c>
      <c r="H8" s="571">
        <f>N8+P8+T8+U8</f>
        <v>361907</v>
      </c>
      <c r="I8" s="568"/>
      <c r="J8" s="568"/>
      <c r="K8" s="568" t="e">
        <f>I8/J8</f>
        <v>#DIV/0!</v>
      </c>
      <c r="L8" s="568"/>
      <c r="M8" s="568" t="e">
        <f>L8/J8</f>
        <v>#DIV/0!</v>
      </c>
      <c r="N8" s="568">
        <v>14298</v>
      </c>
      <c r="O8" s="568">
        <f>N8/B8</f>
        <v>529.5555555555555</v>
      </c>
      <c r="P8" s="568">
        <v>2496</v>
      </c>
      <c r="Q8" s="569"/>
      <c r="R8" s="568">
        <f>P8/B8</f>
        <v>92.44444444444444</v>
      </c>
      <c r="S8" s="568">
        <f>P8/E8</f>
        <v>6.656</v>
      </c>
      <c r="T8" s="568">
        <v>9243</v>
      </c>
      <c r="U8" s="571">
        <f>ROUND(Y8+Y9+Y10+Y11+Y12+Y13+Y14+Y15+Y16+Y17+Y18+Y19+Y20,0)</f>
        <v>335870</v>
      </c>
      <c r="V8" s="568">
        <f>U8/B8</f>
        <v>12439.62962962963</v>
      </c>
      <c r="W8" s="568">
        <f>U8/E8</f>
        <v>895.6533333333333</v>
      </c>
      <c r="X8" s="496" t="s">
        <v>748</v>
      </c>
      <c r="Y8" s="449">
        <v>138850</v>
      </c>
    </row>
    <row r="9" spans="1:25" ht="50.25" customHeight="1">
      <c r="A9" s="568"/>
      <c r="B9" s="568"/>
      <c r="C9" s="568"/>
      <c r="D9" s="568"/>
      <c r="E9" s="568"/>
      <c r="F9" s="568"/>
      <c r="G9" s="574"/>
      <c r="H9" s="568"/>
      <c r="I9" s="568"/>
      <c r="J9" s="568"/>
      <c r="K9" s="568"/>
      <c r="L9" s="568"/>
      <c r="M9" s="568"/>
      <c r="N9" s="568"/>
      <c r="O9" s="568"/>
      <c r="P9" s="568"/>
      <c r="Q9" s="570"/>
      <c r="R9" s="568"/>
      <c r="S9" s="568"/>
      <c r="T9" s="568"/>
      <c r="U9" s="571"/>
      <c r="V9" s="568"/>
      <c r="W9" s="568"/>
      <c r="X9" s="497" t="s">
        <v>749</v>
      </c>
      <c r="Y9" s="449">
        <v>800</v>
      </c>
    </row>
    <row r="10" spans="1:25" ht="15" customHeight="1">
      <c r="A10" s="568"/>
      <c r="B10" s="568"/>
      <c r="C10" s="568"/>
      <c r="D10" s="568"/>
      <c r="E10" s="568"/>
      <c r="F10" s="568"/>
      <c r="G10" s="574"/>
      <c r="H10" s="568"/>
      <c r="I10" s="568"/>
      <c r="J10" s="568"/>
      <c r="K10" s="568"/>
      <c r="L10" s="568"/>
      <c r="M10" s="568"/>
      <c r="N10" s="568"/>
      <c r="O10" s="568"/>
      <c r="P10" s="568"/>
      <c r="Q10" s="570"/>
      <c r="R10" s="568"/>
      <c r="S10" s="568"/>
      <c r="T10" s="568"/>
      <c r="U10" s="571"/>
      <c r="V10" s="568"/>
      <c r="W10" s="568"/>
      <c r="X10" s="498" t="s">
        <v>750</v>
      </c>
      <c r="Y10" s="449"/>
    </row>
    <row r="11" spans="1:25" ht="15" customHeight="1">
      <c r="A11" s="568"/>
      <c r="B11" s="568"/>
      <c r="C11" s="568"/>
      <c r="D11" s="568"/>
      <c r="E11" s="568"/>
      <c r="F11" s="568"/>
      <c r="G11" s="574"/>
      <c r="H11" s="568"/>
      <c r="I11" s="568"/>
      <c r="J11" s="568"/>
      <c r="K11" s="568"/>
      <c r="L11" s="568"/>
      <c r="M11" s="568"/>
      <c r="N11" s="568"/>
      <c r="O11" s="568"/>
      <c r="P11" s="568"/>
      <c r="Q11" s="570"/>
      <c r="R11" s="568"/>
      <c r="S11" s="568"/>
      <c r="T11" s="568"/>
      <c r="U11" s="571"/>
      <c r="V11" s="568"/>
      <c r="W11" s="568"/>
      <c r="X11" s="498" t="s">
        <v>751</v>
      </c>
      <c r="Y11" s="449">
        <v>62160</v>
      </c>
    </row>
    <row r="12" spans="1:25" ht="15" customHeight="1">
      <c r="A12" s="568"/>
      <c r="B12" s="568"/>
      <c r="C12" s="568"/>
      <c r="D12" s="568"/>
      <c r="E12" s="568"/>
      <c r="F12" s="568"/>
      <c r="G12" s="574"/>
      <c r="H12" s="568"/>
      <c r="I12" s="568"/>
      <c r="J12" s="568"/>
      <c r="K12" s="568"/>
      <c r="L12" s="568"/>
      <c r="M12" s="568"/>
      <c r="N12" s="568"/>
      <c r="O12" s="568"/>
      <c r="P12" s="568"/>
      <c r="Q12" s="570"/>
      <c r="R12" s="568"/>
      <c r="S12" s="568"/>
      <c r="T12" s="568"/>
      <c r="U12" s="571"/>
      <c r="V12" s="568"/>
      <c r="W12" s="568"/>
      <c r="X12" s="498" t="s">
        <v>752</v>
      </c>
      <c r="Y12" s="449">
        <v>105000</v>
      </c>
    </row>
    <row r="13" spans="1:25" ht="29.25" customHeight="1">
      <c r="A13" s="568"/>
      <c r="B13" s="568"/>
      <c r="C13" s="568"/>
      <c r="D13" s="568"/>
      <c r="E13" s="568"/>
      <c r="F13" s="568"/>
      <c r="G13" s="574"/>
      <c r="H13" s="568"/>
      <c r="I13" s="568"/>
      <c r="J13" s="568"/>
      <c r="K13" s="568"/>
      <c r="L13" s="568"/>
      <c r="M13" s="568"/>
      <c r="N13" s="568"/>
      <c r="O13" s="568"/>
      <c r="P13" s="568"/>
      <c r="Q13" s="570"/>
      <c r="R13" s="568"/>
      <c r="S13" s="568"/>
      <c r="T13" s="568"/>
      <c r="U13" s="571"/>
      <c r="V13" s="568"/>
      <c r="W13" s="568"/>
      <c r="X13" s="496" t="s">
        <v>753</v>
      </c>
      <c r="Y13" s="449">
        <v>560</v>
      </c>
    </row>
    <row r="14" spans="1:25" ht="24.75" customHeight="1">
      <c r="A14" s="568"/>
      <c r="B14" s="568"/>
      <c r="C14" s="568"/>
      <c r="D14" s="568"/>
      <c r="E14" s="568"/>
      <c r="F14" s="568"/>
      <c r="G14" s="574"/>
      <c r="H14" s="568"/>
      <c r="I14" s="568"/>
      <c r="J14" s="568"/>
      <c r="K14" s="568"/>
      <c r="L14" s="568"/>
      <c r="M14" s="568"/>
      <c r="N14" s="568"/>
      <c r="O14" s="568"/>
      <c r="P14" s="568"/>
      <c r="Q14" s="570"/>
      <c r="R14" s="568"/>
      <c r="S14" s="568"/>
      <c r="T14" s="568"/>
      <c r="U14" s="571"/>
      <c r="V14" s="568"/>
      <c r="W14" s="568"/>
      <c r="X14" s="496" t="s">
        <v>754</v>
      </c>
      <c r="Y14" s="449"/>
    </row>
    <row r="15" spans="1:25" ht="24.75" customHeight="1">
      <c r="A15" s="568"/>
      <c r="B15" s="568"/>
      <c r="C15" s="568"/>
      <c r="D15" s="568"/>
      <c r="E15" s="568"/>
      <c r="F15" s="568"/>
      <c r="G15" s="574"/>
      <c r="H15" s="568"/>
      <c r="I15" s="568"/>
      <c r="J15" s="568"/>
      <c r="K15" s="568"/>
      <c r="L15" s="568"/>
      <c r="M15" s="568"/>
      <c r="N15" s="568"/>
      <c r="O15" s="568"/>
      <c r="P15" s="568"/>
      <c r="Q15" s="570"/>
      <c r="R15" s="568"/>
      <c r="S15" s="568"/>
      <c r="T15" s="568"/>
      <c r="U15" s="571"/>
      <c r="V15" s="568"/>
      <c r="W15" s="568"/>
      <c r="X15" s="496" t="s">
        <v>755</v>
      </c>
      <c r="Y15" s="449">
        <v>28500</v>
      </c>
    </row>
    <row r="16" spans="1:25" ht="50.25" customHeight="1" hidden="1">
      <c r="A16" s="568"/>
      <c r="B16" s="568"/>
      <c r="C16" s="568"/>
      <c r="D16" s="568"/>
      <c r="E16" s="568"/>
      <c r="F16" s="568"/>
      <c r="G16" s="574"/>
      <c r="H16" s="568"/>
      <c r="I16" s="568"/>
      <c r="J16" s="568"/>
      <c r="K16" s="568"/>
      <c r="L16" s="568"/>
      <c r="M16" s="568"/>
      <c r="N16" s="568"/>
      <c r="O16" s="568"/>
      <c r="P16" s="568"/>
      <c r="Q16" s="570"/>
      <c r="R16" s="568"/>
      <c r="S16" s="568"/>
      <c r="T16" s="568"/>
      <c r="U16" s="571"/>
      <c r="V16" s="568"/>
      <c r="W16" s="568"/>
      <c r="X16" s="496" t="s">
        <v>756</v>
      </c>
      <c r="Y16" s="449"/>
    </row>
    <row r="17" spans="1:25" ht="15.75" customHeight="1" hidden="1">
      <c r="A17" s="568"/>
      <c r="B17" s="568"/>
      <c r="C17" s="568"/>
      <c r="D17" s="568"/>
      <c r="E17" s="568"/>
      <c r="F17" s="568"/>
      <c r="G17" s="574"/>
      <c r="H17" s="568"/>
      <c r="I17" s="568"/>
      <c r="J17" s="568"/>
      <c r="K17" s="568"/>
      <c r="L17" s="568"/>
      <c r="M17" s="568"/>
      <c r="N17" s="568"/>
      <c r="O17" s="568"/>
      <c r="P17" s="568"/>
      <c r="Q17" s="570"/>
      <c r="R17" s="568"/>
      <c r="S17" s="568"/>
      <c r="T17" s="568"/>
      <c r="U17" s="571"/>
      <c r="V17" s="568"/>
      <c r="W17" s="568"/>
      <c r="X17" s="496" t="s">
        <v>757</v>
      </c>
      <c r="Y17" s="449"/>
    </row>
    <row r="18" spans="1:25" ht="15.75" customHeight="1" hidden="1">
      <c r="A18" s="568"/>
      <c r="B18" s="568"/>
      <c r="C18" s="568"/>
      <c r="D18" s="568"/>
      <c r="E18" s="568"/>
      <c r="F18" s="568"/>
      <c r="G18" s="574"/>
      <c r="H18" s="568"/>
      <c r="I18" s="568"/>
      <c r="J18" s="568"/>
      <c r="K18" s="568"/>
      <c r="L18" s="568"/>
      <c r="M18" s="568"/>
      <c r="N18" s="568"/>
      <c r="O18" s="568"/>
      <c r="P18" s="568"/>
      <c r="Q18" s="570"/>
      <c r="R18" s="568"/>
      <c r="S18" s="568"/>
      <c r="T18" s="568"/>
      <c r="U18" s="571"/>
      <c r="V18" s="568"/>
      <c r="W18" s="568"/>
      <c r="X18" s="496" t="s">
        <v>758</v>
      </c>
      <c r="Y18" s="449"/>
    </row>
    <row r="19" spans="1:25" ht="18" customHeight="1" hidden="1">
      <c r="A19" s="568"/>
      <c r="B19" s="568"/>
      <c r="C19" s="568"/>
      <c r="D19" s="568"/>
      <c r="E19" s="568"/>
      <c r="F19" s="568"/>
      <c r="G19" s="574"/>
      <c r="H19" s="568"/>
      <c r="I19" s="568"/>
      <c r="J19" s="568"/>
      <c r="K19" s="568"/>
      <c r="L19" s="568"/>
      <c r="M19" s="568"/>
      <c r="N19" s="568"/>
      <c r="O19" s="568"/>
      <c r="P19" s="568"/>
      <c r="Q19" s="570"/>
      <c r="R19" s="568"/>
      <c r="S19" s="568"/>
      <c r="T19" s="568"/>
      <c r="U19" s="571"/>
      <c r="V19" s="568"/>
      <c r="W19" s="568"/>
      <c r="X19" s="496" t="s">
        <v>759</v>
      </c>
      <c r="Y19" s="449"/>
    </row>
    <row r="20" spans="1:25" ht="20.25" customHeight="1" hidden="1">
      <c r="A20" s="568"/>
      <c r="B20" s="568"/>
      <c r="C20" s="568"/>
      <c r="D20" s="568"/>
      <c r="E20" s="568"/>
      <c r="F20" s="568"/>
      <c r="G20" s="574"/>
      <c r="H20" s="568"/>
      <c r="I20" s="568"/>
      <c r="J20" s="568"/>
      <c r="K20" s="568"/>
      <c r="L20" s="568"/>
      <c r="M20" s="568"/>
      <c r="N20" s="568"/>
      <c r="O20" s="568"/>
      <c r="P20" s="568"/>
      <c r="Q20" s="570"/>
      <c r="R20" s="568"/>
      <c r="S20" s="568"/>
      <c r="T20" s="568"/>
      <c r="U20" s="571"/>
      <c r="V20" s="568"/>
      <c r="W20" s="568"/>
      <c r="X20" s="496"/>
      <c r="Y20" s="449"/>
    </row>
    <row r="21" spans="1:8" ht="12.75">
      <c r="A21" t="s">
        <v>225</v>
      </c>
      <c r="H21" t="s">
        <v>582</v>
      </c>
    </row>
    <row r="23" spans="1:8" ht="12.75">
      <c r="A23" t="s">
        <v>160</v>
      </c>
      <c r="H23" t="s">
        <v>584</v>
      </c>
    </row>
  </sheetData>
  <sheetProtection/>
  <mergeCells count="47">
    <mergeCell ref="A4:A6"/>
    <mergeCell ref="B4:B6"/>
    <mergeCell ref="C4:C6"/>
    <mergeCell ref="D4:D6"/>
    <mergeCell ref="E4:E6"/>
    <mergeCell ref="F4:F6"/>
    <mergeCell ref="G4:G6"/>
    <mergeCell ref="H4:H6"/>
    <mergeCell ref="I4:W4"/>
    <mergeCell ref="X4:Y4"/>
    <mergeCell ref="I5:I6"/>
    <mergeCell ref="J5:J6"/>
    <mergeCell ref="K5:K6"/>
    <mergeCell ref="L5:L6"/>
    <mergeCell ref="M5:M6"/>
    <mergeCell ref="N5:N6"/>
    <mergeCell ref="O5:O6"/>
    <mergeCell ref="P5:P6"/>
    <mergeCell ref="Q5:Q6"/>
    <mergeCell ref="R5:S5"/>
    <mergeCell ref="T5:T6"/>
    <mergeCell ref="U5:U6"/>
    <mergeCell ref="V5:W5"/>
    <mergeCell ref="X5:Y6"/>
    <mergeCell ref="A8:A20"/>
    <mergeCell ref="B8:B20"/>
    <mergeCell ref="C8:C20"/>
    <mergeCell ref="D8:D20"/>
    <mergeCell ref="E8:E20"/>
    <mergeCell ref="F8:F20"/>
    <mergeCell ref="G8:G20"/>
    <mergeCell ref="H8:H20"/>
    <mergeCell ref="I8:I20"/>
    <mergeCell ref="J8:J20"/>
    <mergeCell ref="K8:K20"/>
    <mergeCell ref="L8:L20"/>
    <mergeCell ref="M8:M20"/>
    <mergeCell ref="N8:N20"/>
    <mergeCell ref="V8:V20"/>
    <mergeCell ref="W8:W20"/>
    <mergeCell ref="O8:O20"/>
    <mergeCell ref="P8:P20"/>
    <mergeCell ref="Q8:Q20"/>
    <mergeCell ref="R8:R20"/>
    <mergeCell ref="S8:S20"/>
    <mergeCell ref="T8:T20"/>
    <mergeCell ref="U8:U20"/>
  </mergeCells>
  <printOptions/>
  <pageMargins left="0.11811023622047245" right="0" top="0" bottom="0" header="0" footer="0"/>
  <pageSetup horizontalDpi="600" verticalDpi="600" orientation="landscape" paperSize="9" scale="85"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2019-09-17T07:32:26Z</cp:lastPrinted>
  <dcterms:created xsi:type="dcterms:W3CDTF">1996-10-08T23:32:33Z</dcterms:created>
  <dcterms:modified xsi:type="dcterms:W3CDTF">2019-09-17T07:34:20Z</dcterms:modified>
  <cp:category/>
  <cp:version/>
  <cp:contentType/>
  <cp:contentStatus/>
</cp:coreProperties>
</file>